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G13" i="12"/>
  <c r="G16" i="12"/>
  <c r="G18" i="12"/>
  <c r="G24" i="12"/>
  <c r="I61" i="1" s="1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56" i="12" s="1"/>
  <c r="I62" i="1" s="1"/>
  <c r="G75" i="12"/>
  <c r="G76" i="12"/>
  <c r="G77" i="12"/>
  <c r="G78" i="12"/>
  <c r="G79" i="12"/>
  <c r="G57" i="12"/>
  <c r="G28" i="12"/>
  <c r="G31" i="12"/>
  <c r="G33" i="12"/>
  <c r="G36" i="12"/>
  <c r="G39" i="12"/>
  <c r="G42" i="12"/>
  <c r="G44" i="12"/>
  <c r="G47" i="12"/>
  <c r="G49" i="12"/>
  <c r="G52" i="12"/>
  <c r="G54" i="12"/>
  <c r="G25" i="12"/>
  <c r="G22" i="12"/>
  <c r="G19" i="12"/>
  <c r="G17" i="12"/>
  <c r="G14" i="12"/>
  <c r="G11" i="12"/>
  <c r="G9" i="12"/>
  <c r="G8" i="12" s="1"/>
  <c r="I57" i="1" s="1"/>
  <c r="I16" i="1" s="1"/>
  <c r="I17" i="1" l="1"/>
  <c r="I9" i="12"/>
  <c r="I8" i="12" s="1"/>
  <c r="K9" i="12"/>
  <c r="K8" i="12" s="1"/>
  <c r="M9" i="12"/>
  <c r="O9" i="12"/>
  <c r="Q9" i="12"/>
  <c r="U9" i="12"/>
  <c r="U8" i="12" s="1"/>
  <c r="I11" i="12"/>
  <c r="K11" i="12"/>
  <c r="M11" i="12"/>
  <c r="O11" i="12"/>
  <c r="O8" i="12" s="1"/>
  <c r="Q11" i="12"/>
  <c r="U11" i="12"/>
  <c r="I13" i="12"/>
  <c r="K13" i="12"/>
  <c r="U13" i="12"/>
  <c r="I14" i="12"/>
  <c r="K14" i="12"/>
  <c r="M14" i="12"/>
  <c r="M13" i="12" s="1"/>
  <c r="O14" i="12"/>
  <c r="O13" i="12" s="1"/>
  <c r="Q14" i="12"/>
  <c r="Q13" i="12" s="1"/>
  <c r="U14" i="12"/>
  <c r="U16" i="12"/>
  <c r="I17" i="12"/>
  <c r="I16" i="12" s="1"/>
  <c r="K17" i="12"/>
  <c r="K16" i="12" s="1"/>
  <c r="M17" i="12"/>
  <c r="M16" i="12" s="1"/>
  <c r="O17" i="12"/>
  <c r="O16" i="12" s="1"/>
  <c r="Q17" i="12"/>
  <c r="Q16" i="12" s="1"/>
  <c r="U17" i="12"/>
  <c r="K18" i="12"/>
  <c r="I19" i="12"/>
  <c r="K19" i="12"/>
  <c r="M19" i="12"/>
  <c r="M18" i="12" s="1"/>
  <c r="O19" i="12"/>
  <c r="O18" i="12" s="1"/>
  <c r="Q19" i="12"/>
  <c r="U19" i="12"/>
  <c r="U18" i="12" s="1"/>
  <c r="I22" i="12"/>
  <c r="I18" i="12" s="1"/>
  <c r="K22" i="12"/>
  <c r="M22" i="12"/>
  <c r="O22" i="12"/>
  <c r="Q22" i="12"/>
  <c r="U22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6" i="12"/>
  <c r="K36" i="12"/>
  <c r="M36" i="12"/>
  <c r="O36" i="12"/>
  <c r="Q36" i="12"/>
  <c r="U36" i="12"/>
  <c r="I39" i="12"/>
  <c r="K39" i="12"/>
  <c r="M39" i="12"/>
  <c r="O39" i="12"/>
  <c r="Q39" i="12"/>
  <c r="U39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63" i="1"/>
  <c r="AZ51" i="1"/>
  <c r="AZ49" i="1"/>
  <c r="AZ47" i="1"/>
  <c r="AZ45" i="1"/>
  <c r="AZ43" i="1"/>
  <c r="F40" i="1"/>
  <c r="G40" i="1"/>
  <c r="H40" i="1"/>
  <c r="I40" i="1"/>
  <c r="J39" i="1" s="1"/>
  <c r="J40" i="1"/>
  <c r="I21" i="1"/>
  <c r="G25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  <c r="I56" i="12"/>
  <c r="K56" i="12"/>
  <c r="U56" i="12"/>
  <c r="O56" i="12"/>
  <c r="M56" i="12"/>
  <c r="U24" i="12"/>
  <c r="Q18" i="12"/>
  <c r="Q56" i="12"/>
  <c r="O24" i="12"/>
  <c r="K24" i="12"/>
  <c r="I24" i="12"/>
  <c r="Q24" i="12"/>
  <c r="M24" i="12"/>
  <c r="Q8" i="12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<sst xmlns="http://schemas.openxmlformats.org/spreadsheetml/2006/main" count="367" uniqueCount="216">
  <si>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</si>
  <si>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</si>
  <si>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</si>
  <si>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</si>
  <si>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</si>
  <si>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</si>
  <si>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</si>
  <si>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</si>
  <si>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</si>
  <si>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</si>
  <si>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</si>
  <si>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</si>
  <si>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</si>
  <si>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</si>
  <si>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</si>
  <si>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</si>
  <si>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</si>
  <si>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</si>
  <si>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</si>
  <si>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</si>
  <si>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</si>
  <si>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</si>
  <si>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</si>
  <si>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</si>
  <si>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</si>
  <si>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</si>
  <si>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</si>
  <si>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</si>
  <si>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</si>
  <si>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</si>
  <si>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</si>
  <si>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</si>
  <si>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</si>
  <si>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</si>
  <si>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</si>
  <si>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</si>
  <si>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</si>
  <si>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</si>
  <si>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</si>
  <si>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</si>
  <si>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</si>
  <si>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</si>
  <si>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</si>
  <si>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 ú. Strážek (756521)</t>
  </si>
  <si>
    <t>Rozpočet:</t>
  </si>
  <si>
    <t>Misto</t>
  </si>
  <si>
    <t>Revitalizace budovy - D.1.4.a - ZTI Kanalizace</t>
  </si>
  <si>
    <t>Rozpočet</t>
  </si>
  <si>
    <t>Celkem za stavbu</t>
  </si>
  <si>
    <t>CZK</t>
  </si>
  <si>
    <t xml:space="preserve">Popis rozpočtu:  - </t>
  </si>
  <si>
    <t>1) Na potrubí kanalizace je započítáno 20% délky jako přirážka na tvarovky.</t>
  </si>
  <si>
    <t>2) V rozpočtu nejsou započítány zednické přípomoce (drážky, zapravení a pod.)</t>
  </si>
  <si>
    <t>3) Položky kde není uvedeno jinak jsou v cenové soustavě RTS.</t>
  </si>
  <si>
    <t>4) Rozsah rozpočtu je shodný s rozsahem projektové dokumentace.</t>
  </si>
  <si>
    <t>5) Nedílnou součástí tohoto výkazu výměr (rozpočtu) je projektová dokumentace!!! Nelze provést cenovou nabídku bez porovnání s projektovou dokumentací.</t>
  </si>
  <si>
    <t>Rekapitulace dílů</t>
  </si>
  <si>
    <t>Typ dílu</t>
  </si>
  <si>
    <t>1</t>
  </si>
  <si>
    <t>Zemní práce</t>
  </si>
  <si>
    <t>4</t>
  </si>
  <si>
    <t>Vodorovné konstrukce</t>
  </si>
  <si>
    <t>63</t>
  </si>
  <si>
    <t>Podlahy a podlahové konstrukce</t>
  </si>
  <si>
    <t>97</t>
  </si>
  <si>
    <t>Prorážení otvorů</t>
  </si>
  <si>
    <t>721</t>
  </si>
  <si>
    <t>Vnitřní kanalizace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</si>
  <si>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</si>
  <si>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</si>
  <si>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</si>
  <si>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</si>
  <si>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</si>
  <si>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</si>
  <si>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</si>
  <si>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</si>
  <si>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</si>
  <si>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</si>
  <si>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</si>
  <si>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</si>
  <si>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</si>
  <si>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</si>
  <si>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</si>
  <si>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</si>
  <si>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</si>
  <si>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</si>
  <si>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</si>
  <si>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</si>
  <si>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</si>
  <si>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</si>
  <si>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</si>
  <si>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</si>
  <si>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</si>
  <si>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</si>
  <si>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</si>
  <si>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</si>
  <si>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</si>
  <si>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</si>
  <si>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</si>
  <si>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132200012RA0</t>
  </si>
  <si>
    <t>Hloubení nezapaž.rýh šířky do 200 cm v hornině 1-4</t>
  </si>
  <si>
    <t>m3</t>
  </si>
  <si>
    <t>POL2_0</t>
  </si>
  <si>
    <t>16,87*0,65</t>
  </si>
  <si>
    <t>VV</t>
  </si>
  <si>
    <t>174101101R00</t>
  </si>
  <si>
    <t>Zásyp jam, rýh, šachet se zhutněním</t>
  </si>
  <si>
    <t>POL1_0</t>
  </si>
  <si>
    <t>10,9655-5,9045</t>
  </si>
  <si>
    <t>451572111R00</t>
  </si>
  <si>
    <t>Lože pod potrubí z kameniva těženého 0 - 4 mm</t>
  </si>
  <si>
    <t>16,87*0,35</t>
  </si>
  <si>
    <t>630900020RAC</t>
  </si>
  <si>
    <t>Vybourání betonové mazaniny, tloušťka 15 cm</t>
  </si>
  <si>
    <t>m2</t>
  </si>
  <si>
    <t>970051080R00</t>
  </si>
  <si>
    <t>Vrtání jádrové do ŽB do D 80 mm</t>
  </si>
  <si>
    <t>m</t>
  </si>
  <si>
    <t>5*0,3</t>
  </si>
  <si>
    <t>0,5</t>
  </si>
  <si>
    <t>970051130R00</t>
  </si>
  <si>
    <t>Vrtání jádrové do ŽB do D 130 mm</t>
  </si>
  <si>
    <t>6*0,3</t>
  </si>
  <si>
    <t>721176102R00</t>
  </si>
  <si>
    <t>Potrubí HT připojovací D 40 x 1,8 mm</t>
  </si>
  <si>
    <t>1+1+0,5+2</t>
  </si>
  <si>
    <t>0,2*4,5</t>
  </si>
  <si>
    <t>721176103R00</t>
  </si>
  <si>
    <t>Potrubí HT připojovací D 50 x 1,8 mm</t>
  </si>
  <si>
    <t>1+0,6+0,8+0,5+0,8+0,5</t>
  </si>
  <si>
    <t>0,2*4,2</t>
  </si>
  <si>
    <t>721176105R00</t>
  </si>
  <si>
    <t>Potrubí HT připojovací D 110 x 2,7 mm</t>
  </si>
  <si>
    <t>1*1,2</t>
  </si>
  <si>
    <t>721176134R00</t>
  </si>
  <si>
    <t>Potrubí HT svodné (ležaté) zavěšené D 75 x 1,9 mm</t>
  </si>
  <si>
    <t>1,5+1+1</t>
  </si>
  <si>
    <t>0,2*3,5</t>
  </si>
  <si>
    <t>721176135R00</t>
  </si>
  <si>
    <t>Potrubí HT svodné (ležaté) zavěšené D 110 x 2,7 mm</t>
  </si>
  <si>
    <t>2,5+1+2,5</t>
  </si>
  <si>
    <t>0,2*6</t>
  </si>
  <si>
    <t>721176113R00</t>
  </si>
  <si>
    <t>Potrubí HT odpadní svislé D 50 x 1,8 mm</t>
  </si>
  <si>
    <t>2+1,5+0,8+0,8+0,8</t>
  </si>
  <si>
    <t>0,2*5,9</t>
  </si>
  <si>
    <t>721176114R00</t>
  </si>
  <si>
    <t>Potrubí HT odpadní svislé D 75 x 1,9 mm</t>
  </si>
  <si>
    <t>4,5*1,2</t>
  </si>
  <si>
    <t>721176115R00</t>
  </si>
  <si>
    <t>Potrubí HT odpadní svislé D 110 x 2,7 mm</t>
  </si>
  <si>
    <t>1,2+1+1+1+8+8+8</t>
  </si>
  <si>
    <t>0,2*28,2</t>
  </si>
  <si>
    <t>721176222R00</t>
  </si>
  <si>
    <t>Potrubí KG svodné (ležaté) v zemi D 110 x 3,2 mm</t>
  </si>
  <si>
    <t>2*1,2</t>
  </si>
  <si>
    <t>721176223R00</t>
  </si>
  <si>
    <t>Potrubí KG svodné (ležaté) v zemi D 125 x 3,2 mm</t>
  </si>
  <si>
    <t>2+3+10+5+3+3+3</t>
  </si>
  <si>
    <t>0,2*29</t>
  </si>
  <si>
    <t>892581111R00</t>
  </si>
  <si>
    <t>Zkouška těsnosti kanalizace DN do 300, vodou</t>
  </si>
  <si>
    <t>5,4+5,04+1,2+4,2+7,2+7,08+5,4+33,84+2,4+34,8</t>
  </si>
  <si>
    <t>998721103R00</t>
  </si>
  <si>
    <t>Přesun hmot pro vnitřní kanalizaci, výšky do 24 m</t>
  </si>
  <si>
    <t>t</t>
  </si>
  <si>
    <t>6,9+5,6</t>
  </si>
  <si>
    <t>725017134R00</t>
  </si>
  <si>
    <t>Umyvadlo na šrouby 60 x 45 cm, bílé</t>
  </si>
  <si>
    <t>soubor</t>
  </si>
  <si>
    <t>725017138R00</t>
  </si>
  <si>
    <t>Kryt sifonu umyvadel, bílý</t>
  </si>
  <si>
    <t>55162328.AR</t>
  </si>
  <si>
    <t>Uzávěrka zápachová DN 32 5/4"pro umyvadla</t>
  </si>
  <si>
    <t>kus</t>
  </si>
  <si>
    <t>POL3_0</t>
  </si>
  <si>
    <t>55162144R</t>
  </si>
  <si>
    <t>Ventil odpadní 5/4" pro umyvadla, šroub 60 mm a řetízek</t>
  </si>
  <si>
    <t>725869101R00</t>
  </si>
  <si>
    <t>Montáž uzávěrek zápach.umyvadlových D 32</t>
  </si>
  <si>
    <t>55162324.AR</t>
  </si>
  <si>
    <t>Zápachová uzávěrka DN 40 x 6/4", pro dřezy, s kulovým kloubem</t>
  </si>
  <si>
    <t>551621454R</t>
  </si>
  <si>
    <t>Odpadní ventil 3" dřez, s přepadem a zátkou, s připojovacím závitem 6/4"</t>
  </si>
  <si>
    <t>725869204R00</t>
  </si>
  <si>
    <t>Montáž uzávěrek zápach.dřez.jednoduchý D 40</t>
  </si>
  <si>
    <t>725013135R00</t>
  </si>
  <si>
    <t>Klozet kombi, nádrž s armat.odpad vodor, bílý</t>
  </si>
  <si>
    <t>725013138R00</t>
  </si>
  <si>
    <t>Klozet kombi, nádrž s armat.odpad svislý,bílý</t>
  </si>
  <si>
    <t>551673931R</t>
  </si>
  <si>
    <t>Sedátko klozetové, bílé, pomalé sklápění</t>
  </si>
  <si>
    <t>642938000R</t>
  </si>
  <si>
    <t>Vanička sprch. keram. čtverec 900x900 mm, bílá, v. 60 mm, odpad d 90 mm</t>
  </si>
  <si>
    <t>725860227RT1</t>
  </si>
  <si>
    <t>Sifon ke sprchové vaničce PP, D 50 mm, s krytkou z nerez oceli</t>
  </si>
  <si>
    <t>55484451.AR</t>
  </si>
  <si>
    <t>Dveře sprchové kloubové 90 cm</t>
  </si>
  <si>
    <t>55428098.AR</t>
  </si>
  <si>
    <t>Sprchová zástěna čtvercová 90x90x185 cm</t>
  </si>
  <si>
    <t>725249103R00</t>
  </si>
  <si>
    <t>Montáž sprchových koutů</t>
  </si>
  <si>
    <t>55162537.AR</t>
  </si>
  <si>
    <t>Hlavice větrací střešní DN 110 - souprava</t>
  </si>
  <si>
    <t>55162452R</t>
  </si>
  <si>
    <t>Podlahová vpust DN 40/50, ležatý odtok</t>
  </si>
  <si>
    <t>55162400R</t>
  </si>
  <si>
    <t>Podlahová vpust DN 50/75/110,  svislý odtok</t>
  </si>
  <si>
    <t>721273160RT1</t>
  </si>
  <si>
    <t>Přivzdušňovací ventil , D 50/40/32 mm</t>
  </si>
  <si>
    <t>725980121R00</t>
  </si>
  <si>
    <t>Dvířka z plastu, 150 x 150 mm</t>
  </si>
  <si>
    <t>998725103R00</t>
  </si>
  <si>
    <t>Přesun hmot pro zařizovací předměty, výšky do 24 m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</si>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</sst>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opLeftCell="B7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212" t="s">
        <v>46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3" t="s">
        <v>45</v>
      </c>
      <c r="C3" s="84"/>
      <c r="D3" s="240" t="s">
        <v>43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39"/>
      <c r="E13" s="239"/>
      <c r="F13" s="239"/>
      <c r="G13" s="239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36"/>
      <c r="H15" s="236"/>
      <c r="I15" s="236" t="s">
        <v>28</v>
      </c>
      <c r="J15" s="237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15"/>
      <c r="F16" s="216"/>
      <c r="G16" s="215"/>
      <c r="H16" s="216"/>
      <c r="I16" s="215">
        <f>SUM(I57:J60)</f>
        <v>0</v>
      </c>
      <c r="J16" s="217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15"/>
      <c r="F17" s="216"/>
      <c r="G17" s="215"/>
      <c r="H17" s="216"/>
      <c r="I17" s="215">
        <f>SUM(I61:J62)</f>
        <v>0</v>
      </c>
      <c r="J17" s="217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15"/>
      <c r="F18" s="216"/>
      <c r="G18" s="215"/>
      <c r="H18" s="216"/>
      <c r="I18" s="215">
        <v>0</v>
      </c>
      <c r="J18" s="217"/>
    </row>
    <row r="19" spans="1:10" ht="23.25" customHeight="1" x14ac:dyDescent="0.2">
      <c r="A19" s="140" t="s">
        <v>70</v>
      </c>
      <c r="B19" s="141" t="s">
        <v>26</v>
      </c>
      <c r="C19" s="58"/>
      <c r="D19" s="59"/>
      <c r="E19" s="215"/>
      <c r="F19" s="216"/>
      <c r="G19" s="215"/>
      <c r="H19" s="216"/>
      <c r="I19" s="215">
        <v>0</v>
      </c>
      <c r="J19" s="217"/>
    </row>
    <row r="20" spans="1:10" ht="23.25" customHeight="1" x14ac:dyDescent="0.2">
      <c r="A20" s="140" t="s">
        <v>71</v>
      </c>
      <c r="B20" s="141" t="s">
        <v>27</v>
      </c>
      <c r="C20" s="58"/>
      <c r="D20" s="59"/>
      <c r="E20" s="215"/>
      <c r="F20" s="216"/>
      <c r="G20" s="215"/>
      <c r="H20" s="216"/>
      <c r="I20" s="215"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I21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ZakladDPHZakl*0.21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33">
        <v>237922.84</v>
      </c>
      <c r="H28" s="235"/>
      <c r="I28" s="235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33">
        <f>ZakladDPHZakl+DPHZakl</f>
        <v>0</v>
      </c>
      <c r="H29" s="233"/>
      <c r="I29" s="233"/>
      <c r="J29" s="118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43783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52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52" ht="25.5" hidden="1" customHeight="1" x14ac:dyDescent="0.2">
      <c r="A39" s="96">
        <v>0</v>
      </c>
      <c r="B39" s="102" t="s">
        <v>47</v>
      </c>
      <c r="C39" s="207" t="s">
        <v>46</v>
      </c>
      <c r="D39" s="208"/>
      <c r="E39" s="208"/>
      <c r="F39" s="107">
        <v>0</v>
      </c>
      <c r="G39" s="108">
        <v>237922.84</v>
      </c>
      <c r="H39" s="109">
        <v>49964</v>
      </c>
      <c r="I39" s="109">
        <v>287886.84000000003</v>
      </c>
      <c r="J39" s="103" t="str">
        <f>IF(CenaCelkemVypocet=0,"",I39/CenaCelkemVypocet*100)</f>
        <v/>
      </c>
    </row>
    <row r="40" spans="1:52" ht="25.5" hidden="1" customHeight="1" x14ac:dyDescent="0.2">
      <c r="A40" s="96"/>
      <c r="B40" s="209" t="s">
        <v>48</v>
      </c>
      <c r="C40" s="210"/>
      <c r="D40" s="210"/>
      <c r="E40" s="211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2" spans="1:52" x14ac:dyDescent="0.2">
      <c r="B42" t="s">
        <v>50</v>
      </c>
    </row>
    <row r="43" spans="1:52" x14ac:dyDescent="0.2">
      <c r="B43" s="202" t="s">
        <v>51</v>
      </c>
      <c r="C43" s="202"/>
      <c r="D43" s="202"/>
      <c r="E43" s="202"/>
      <c r="F43" s="202"/>
      <c r="G43" s="202"/>
      <c r="H43" s="202"/>
      <c r="I43" s="202"/>
      <c r="J43" s="202"/>
      <c r="AZ43" s="119" t="str">
        <f>B43</f>
        <v>1) Na potrubí kanalizace je započítáno 20% délky jako přirážka na tvarovky.</v>
      </c>
    </row>
    <row r="45" spans="1:52" x14ac:dyDescent="0.2">
      <c r="B45" s="202" t="s">
        <v>52</v>
      </c>
      <c r="C45" s="202"/>
      <c r="D45" s="202"/>
      <c r="E45" s="202"/>
      <c r="F45" s="202"/>
      <c r="G45" s="202"/>
      <c r="H45" s="202"/>
      <c r="I45" s="202"/>
      <c r="J45" s="202"/>
      <c r="AZ45" s="119" t="str">
        <f>B45</f>
        <v>2) V rozpočtu nejsou započítány zednické přípomoce (drážky, zapravení a pod.)</v>
      </c>
    </row>
    <row r="47" spans="1:52" x14ac:dyDescent="0.2">
      <c r="B47" s="202" t="s">
        <v>53</v>
      </c>
      <c r="C47" s="202"/>
      <c r="D47" s="202"/>
      <c r="E47" s="202"/>
      <c r="F47" s="202"/>
      <c r="G47" s="202"/>
      <c r="H47" s="202"/>
      <c r="I47" s="202"/>
      <c r="J47" s="202"/>
      <c r="AZ47" s="119" t="str">
        <f>B47</f>
        <v>3) Položky kde není uvedeno jinak jsou v cenové soustavě RTS.</v>
      </c>
    </row>
    <row r="49" spans="1:52" x14ac:dyDescent="0.2">
      <c r="B49" s="202" t="s">
        <v>54</v>
      </c>
      <c r="C49" s="202"/>
      <c r="D49" s="202"/>
      <c r="E49" s="202"/>
      <c r="F49" s="202"/>
      <c r="G49" s="202"/>
      <c r="H49" s="202"/>
      <c r="I49" s="202"/>
      <c r="J49" s="202"/>
      <c r="AZ49" s="119" t="str">
        <f>B49</f>
        <v>4) Rozsah rozpočtu je shodný s rozsahem projektové dokumentace.</v>
      </c>
    </row>
    <row r="51" spans="1:52" ht="25.5" x14ac:dyDescent="0.2">
      <c r="B51" s="202" t="s">
        <v>55</v>
      </c>
      <c r="C51" s="202"/>
      <c r="D51" s="202"/>
      <c r="E51" s="202"/>
      <c r="F51" s="202"/>
      <c r="G51" s="202"/>
      <c r="H51" s="202"/>
      <c r="I51" s="202"/>
      <c r="J51" s="202"/>
      <c r="AZ51" s="119" t="str">
        <f>B51</f>
        <v>5) Nedílnou součástí tohoto výkazu výměr (rozpočtu) je projektová dokumentace!!! Nelze provést cenovou nabídku bez porovnání s projektovou dokumentací.</v>
      </c>
    </row>
    <row r="54" spans="1:52" ht="15.75" x14ac:dyDescent="0.25">
      <c r="B54" s="120" t="s">
        <v>56</v>
      </c>
    </row>
    <row r="56" spans="1:52" ht="25.5" customHeight="1" x14ac:dyDescent="0.2">
      <c r="A56" s="121"/>
      <c r="B56" s="125" t="s">
        <v>16</v>
      </c>
      <c r="C56" s="125" t="s">
        <v>5</v>
      </c>
      <c r="D56" s="126"/>
      <c r="E56" s="126"/>
      <c r="F56" s="129" t="s">
        <v>57</v>
      </c>
      <c r="G56" s="129"/>
      <c r="H56" s="129"/>
      <c r="I56" s="203" t="s">
        <v>28</v>
      </c>
      <c r="J56" s="203"/>
    </row>
    <row r="57" spans="1:52" ht="25.5" customHeight="1" x14ac:dyDescent="0.2">
      <c r="A57" s="122"/>
      <c r="B57" s="130" t="s">
        <v>58</v>
      </c>
      <c r="C57" s="205" t="s">
        <v>59</v>
      </c>
      <c r="D57" s="206"/>
      <c r="E57" s="206"/>
      <c r="F57" s="132" t="s">
        <v>23</v>
      </c>
      <c r="G57" s="133"/>
      <c r="H57" s="133"/>
      <c r="I57" s="204">
        <f>SUM('Rozpočet Pol'!G8)</f>
        <v>0</v>
      </c>
      <c r="J57" s="204"/>
    </row>
    <row r="58" spans="1:52" ht="25.5" customHeight="1" x14ac:dyDescent="0.2">
      <c r="A58" s="122"/>
      <c r="B58" s="124" t="s">
        <v>60</v>
      </c>
      <c r="C58" s="200" t="s">
        <v>61</v>
      </c>
      <c r="D58" s="201"/>
      <c r="E58" s="201"/>
      <c r="F58" s="134" t="s">
        <v>23</v>
      </c>
      <c r="G58" s="135"/>
      <c r="H58" s="135"/>
      <c r="I58" s="199">
        <f>SUM('Rozpočet Pol'!G13)</f>
        <v>0</v>
      </c>
      <c r="J58" s="199"/>
    </row>
    <row r="59" spans="1:52" ht="25.5" customHeight="1" x14ac:dyDescent="0.2">
      <c r="A59" s="122"/>
      <c r="B59" s="124" t="s">
        <v>62</v>
      </c>
      <c r="C59" s="200" t="s">
        <v>63</v>
      </c>
      <c r="D59" s="201"/>
      <c r="E59" s="201"/>
      <c r="F59" s="134" t="s">
        <v>23</v>
      </c>
      <c r="G59" s="135"/>
      <c r="H59" s="135"/>
      <c r="I59" s="199">
        <f>SUM('Rozpočet Pol'!G16)</f>
        <v>0</v>
      </c>
      <c r="J59" s="199"/>
    </row>
    <row r="60" spans="1:52" ht="25.5" customHeight="1" x14ac:dyDescent="0.2">
      <c r="A60" s="122"/>
      <c r="B60" s="124" t="s">
        <v>64</v>
      </c>
      <c r="C60" s="200" t="s">
        <v>65</v>
      </c>
      <c r="D60" s="201"/>
      <c r="E60" s="201"/>
      <c r="F60" s="134" t="s">
        <v>23</v>
      </c>
      <c r="G60" s="135"/>
      <c r="H60" s="135"/>
      <c r="I60" s="199">
        <f>SUM('Rozpočet Pol'!G18)</f>
        <v>0</v>
      </c>
      <c r="J60" s="199"/>
    </row>
    <row r="61" spans="1:52" ht="25.5" customHeight="1" x14ac:dyDescent="0.2">
      <c r="A61" s="122"/>
      <c r="B61" s="124" t="s">
        <v>66</v>
      </c>
      <c r="C61" s="200" t="s">
        <v>67</v>
      </c>
      <c r="D61" s="201"/>
      <c r="E61" s="201"/>
      <c r="F61" s="134" t="s">
        <v>24</v>
      </c>
      <c r="G61" s="135"/>
      <c r="H61" s="135"/>
      <c r="I61" s="199">
        <f>SUM('Rozpočet Pol'!G24)</f>
        <v>0</v>
      </c>
      <c r="J61" s="199"/>
    </row>
    <row r="62" spans="1:52" ht="25.5" customHeight="1" x14ac:dyDescent="0.2">
      <c r="A62" s="122"/>
      <c r="B62" s="131" t="s">
        <v>68</v>
      </c>
      <c r="C62" s="196" t="s">
        <v>69</v>
      </c>
      <c r="D62" s="197"/>
      <c r="E62" s="197"/>
      <c r="F62" s="136" t="s">
        <v>24</v>
      </c>
      <c r="G62" s="137"/>
      <c r="H62" s="137"/>
      <c r="I62" s="195">
        <f>SUM('Rozpočet Pol'!G56)</f>
        <v>0</v>
      </c>
      <c r="J62" s="195"/>
    </row>
    <row r="63" spans="1:52" ht="25.5" customHeight="1" x14ac:dyDescent="0.2">
      <c r="A63" s="123"/>
      <c r="B63" s="127" t="s">
        <v>1</v>
      </c>
      <c r="C63" s="127"/>
      <c r="D63" s="128"/>
      <c r="E63" s="128"/>
      <c r="F63" s="138"/>
      <c r="G63" s="139"/>
      <c r="H63" s="139"/>
      <c r="I63" s="198">
        <f>SUM(I57:I62)</f>
        <v>0</v>
      </c>
      <c r="J63" s="198"/>
    </row>
    <row r="64" spans="1:52" x14ac:dyDescent="0.2">
      <c r="F64" s="94"/>
      <c r="G64" s="95"/>
      <c r="H64" s="94"/>
      <c r="I64" s="95"/>
      <c r="J64" s="95"/>
    </row>
    <row r="65" spans="6:10" x14ac:dyDescent="0.2">
      <c r="F65" s="94"/>
      <c r="G65" s="95"/>
      <c r="H65" s="94"/>
      <c r="I65" s="95"/>
      <c r="J65" s="95"/>
    </row>
    <row r="66" spans="6:10" x14ac:dyDescent="0.2">
      <c r="F66" s="94"/>
      <c r="G66" s="95"/>
      <c r="H66" s="94"/>
      <c r="I66" s="95"/>
      <c r="J66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9:J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5:J45"/>
    <mergeCell ref="B47:J47"/>
    <mergeCell ref="B51:J51"/>
    <mergeCell ref="I56:J56"/>
    <mergeCell ref="I57:J57"/>
    <mergeCell ref="C57:E57"/>
    <mergeCell ref="I58:J58"/>
    <mergeCell ref="C58:E58"/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41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1"/>
  <sheetViews>
    <sheetView tabSelected="1" topLeftCell="A36" workbookViewId="0">
      <selection activeCell="F74" sqref="F7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73</v>
      </c>
    </row>
    <row r="2" spans="1:60" ht="24.95" customHeight="1" x14ac:dyDescent="0.2">
      <c r="A2" s="144" t="s">
        <v>72</v>
      </c>
      <c r="B2" s="142"/>
      <c r="C2" s="248" t="s">
        <v>46</v>
      </c>
      <c r="D2" s="249"/>
      <c r="E2" s="249"/>
      <c r="F2" s="249"/>
      <c r="G2" s="250"/>
      <c r="AE2" t="s">
        <v>74</v>
      </c>
    </row>
    <row r="3" spans="1:60" ht="24.95" customHeight="1" x14ac:dyDescent="0.2">
      <c r="A3" s="145" t="s">
        <v>7</v>
      </c>
      <c r="B3" s="143"/>
      <c r="C3" s="251" t="s">
        <v>43</v>
      </c>
      <c r="D3" s="252"/>
      <c r="E3" s="252"/>
      <c r="F3" s="252"/>
      <c r="G3" s="253"/>
      <c r="AE3" t="s">
        <v>75</v>
      </c>
    </row>
    <row r="4" spans="1:60" ht="24.95" hidden="1" customHeight="1" x14ac:dyDescent="0.2">
      <c r="A4" s="145" t="s">
        <v>8</v>
      </c>
      <c r="B4" s="143"/>
      <c r="C4" s="251"/>
      <c r="D4" s="252"/>
      <c r="E4" s="252"/>
      <c r="F4" s="252"/>
      <c r="G4" s="253"/>
      <c r="AE4" t="s">
        <v>76</v>
      </c>
    </row>
    <row r="5" spans="1:60" hidden="1" x14ac:dyDescent="0.2">
      <c r="A5" s="146" t="s">
        <v>77</v>
      </c>
      <c r="B5" s="147"/>
      <c r="C5" s="148"/>
      <c r="D5" s="149"/>
      <c r="E5" s="149"/>
      <c r="F5" s="149"/>
      <c r="G5" s="150"/>
      <c r="AE5" t="s">
        <v>78</v>
      </c>
    </row>
    <row r="7" spans="1:60" ht="38.25" x14ac:dyDescent="0.2">
      <c r="A7" s="155" t="s">
        <v>79</v>
      </c>
      <c r="B7" s="156" t="s">
        <v>80</v>
      </c>
      <c r="C7" s="156" t="s">
        <v>81</v>
      </c>
      <c r="D7" s="155" t="s">
        <v>82</v>
      </c>
      <c r="E7" s="155" t="s">
        <v>83</v>
      </c>
      <c r="F7" s="151" t="s">
        <v>84</v>
      </c>
      <c r="G7" s="173" t="s">
        <v>28</v>
      </c>
      <c r="H7" s="174" t="s">
        <v>29</v>
      </c>
      <c r="I7" s="174" t="s">
        <v>85</v>
      </c>
      <c r="J7" s="174" t="s">
        <v>30</v>
      </c>
      <c r="K7" s="174" t="s">
        <v>86</v>
      </c>
      <c r="L7" s="174" t="s">
        <v>87</v>
      </c>
      <c r="M7" s="174" t="s">
        <v>88</v>
      </c>
      <c r="N7" s="174" t="s">
        <v>89</v>
      </c>
      <c r="O7" s="174" t="s">
        <v>90</v>
      </c>
      <c r="P7" s="174" t="s">
        <v>91</v>
      </c>
      <c r="Q7" s="174" t="s">
        <v>92</v>
      </c>
      <c r="R7" s="174" t="s">
        <v>93</v>
      </c>
      <c r="S7" s="174" t="s">
        <v>94</v>
      </c>
      <c r="T7" s="174" t="s">
        <v>95</v>
      </c>
      <c r="U7" s="158" t="s">
        <v>96</v>
      </c>
    </row>
    <row r="8" spans="1:60" x14ac:dyDescent="0.2">
      <c r="A8" s="175" t="s">
        <v>97</v>
      </c>
      <c r="B8" s="176" t="s">
        <v>58</v>
      </c>
      <c r="C8" s="177" t="s">
        <v>59</v>
      </c>
      <c r="D8" s="178"/>
      <c r="E8" s="179"/>
      <c r="F8" s="180"/>
      <c r="G8" s="180">
        <f>SUM(G9:G12)</f>
        <v>0</v>
      </c>
      <c r="H8" s="180"/>
      <c r="I8" s="180">
        <f>SUM(I9:I12)</f>
        <v>0</v>
      </c>
      <c r="J8" s="180"/>
      <c r="K8" s="180">
        <f>SUM(K9:K12)</f>
        <v>6171.89</v>
      </c>
      <c r="L8" s="180"/>
      <c r="M8" s="180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7"/>
      <c r="S8" s="157"/>
      <c r="T8" s="175"/>
      <c r="U8" s="157">
        <f>SUM(U9:U12)</f>
        <v>9.16</v>
      </c>
      <c r="AE8" t="s">
        <v>98</v>
      </c>
    </row>
    <row r="9" spans="1:60" outlineLevel="1" x14ac:dyDescent="0.2">
      <c r="A9" s="153">
        <v>1</v>
      </c>
      <c r="B9" s="159" t="s">
        <v>99</v>
      </c>
      <c r="C9" s="188" t="s">
        <v>100</v>
      </c>
      <c r="D9" s="161" t="s">
        <v>101</v>
      </c>
      <c r="E9" s="168">
        <v>10.9655</v>
      </c>
      <c r="F9" s="171"/>
      <c r="G9" s="171">
        <f>E9*F9</f>
        <v>0</v>
      </c>
      <c r="H9" s="171">
        <v>0</v>
      </c>
      <c r="I9" s="171">
        <f>ROUND(E9*H9,2)</f>
        <v>0</v>
      </c>
      <c r="J9" s="171">
        <v>507</v>
      </c>
      <c r="K9" s="171">
        <f>ROUND(E9*J9,2)</f>
        <v>5559.51</v>
      </c>
      <c r="L9" s="171">
        <v>21</v>
      </c>
      <c r="M9" s="171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0.74229999999999996</v>
      </c>
      <c r="U9" s="162">
        <f>ROUND(E9*T9,2)</f>
        <v>8.14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102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59"/>
      <c r="C10" s="189" t="s">
        <v>103</v>
      </c>
      <c r="D10" s="164"/>
      <c r="E10" s="169">
        <v>10.9655</v>
      </c>
      <c r="F10" s="171"/>
      <c r="G10" s="171"/>
      <c r="H10" s="171"/>
      <c r="I10" s="171"/>
      <c r="J10" s="171"/>
      <c r="K10" s="171"/>
      <c r="L10" s="171"/>
      <c r="M10" s="171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104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59" t="s">
        <v>105</v>
      </c>
      <c r="C11" s="188" t="s">
        <v>106</v>
      </c>
      <c r="D11" s="161" t="s">
        <v>101</v>
      </c>
      <c r="E11" s="168">
        <v>5.0610000000000008</v>
      </c>
      <c r="F11" s="171"/>
      <c r="G11" s="171">
        <f t="shared" ref="G10:G11" si="0">E11*F11</f>
        <v>0</v>
      </c>
      <c r="H11" s="171">
        <v>0</v>
      </c>
      <c r="I11" s="171">
        <f>ROUND(E11*H11,2)</f>
        <v>0</v>
      </c>
      <c r="J11" s="171">
        <v>121</v>
      </c>
      <c r="K11" s="171">
        <f>ROUND(E11*J11,2)</f>
        <v>612.38</v>
      </c>
      <c r="L11" s="171">
        <v>21</v>
      </c>
      <c r="M11" s="171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0.20200000000000001</v>
      </c>
      <c r="U11" s="162">
        <f>ROUND(E11*T11,2)</f>
        <v>1.02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59"/>
      <c r="C12" s="189" t="s">
        <v>108</v>
      </c>
      <c r="D12" s="164"/>
      <c r="E12" s="169">
        <v>5.0609999999999999</v>
      </c>
      <c r="F12" s="171"/>
      <c r="G12" s="171"/>
      <c r="H12" s="171"/>
      <c r="I12" s="171"/>
      <c r="J12" s="171"/>
      <c r="K12" s="171"/>
      <c r="L12" s="171"/>
      <c r="M12" s="171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104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54" t="s">
        <v>97</v>
      </c>
      <c r="B13" s="160" t="s">
        <v>60</v>
      </c>
      <c r="C13" s="190" t="s">
        <v>61</v>
      </c>
      <c r="D13" s="165"/>
      <c r="E13" s="170"/>
      <c r="F13" s="172"/>
      <c r="G13" s="172">
        <f>SUM(G14)</f>
        <v>0</v>
      </c>
      <c r="H13" s="172"/>
      <c r="I13" s="172">
        <f>SUM(I14:I15)</f>
        <v>3746.29</v>
      </c>
      <c r="J13" s="172"/>
      <c r="K13" s="172">
        <f>SUM(K14:K15)</f>
        <v>3581.2</v>
      </c>
      <c r="L13" s="172"/>
      <c r="M13" s="172">
        <f>SUM(M14:M15)</f>
        <v>0</v>
      </c>
      <c r="N13" s="166"/>
      <c r="O13" s="166">
        <f>SUM(O14:O15)</f>
        <v>6.6850699999999996</v>
      </c>
      <c r="P13" s="166"/>
      <c r="Q13" s="166">
        <f>SUM(Q14:Q15)</f>
        <v>0</v>
      </c>
      <c r="R13" s="166"/>
      <c r="S13" s="166"/>
      <c r="T13" s="167"/>
      <c r="U13" s="166">
        <f>SUM(U14:U15)</f>
        <v>10.01</v>
      </c>
      <c r="AE13" t="s">
        <v>98</v>
      </c>
    </row>
    <row r="14" spans="1:60" outlineLevel="1" x14ac:dyDescent="0.2">
      <c r="A14" s="153">
        <v>3</v>
      </c>
      <c r="B14" s="159" t="s">
        <v>109</v>
      </c>
      <c r="C14" s="188" t="s">
        <v>110</v>
      </c>
      <c r="D14" s="161" t="s">
        <v>101</v>
      </c>
      <c r="E14" s="168">
        <v>5.9044999999999996</v>
      </c>
      <c r="F14" s="171"/>
      <c r="G14" s="171">
        <f t="shared" ref="G14" si="1">E14*F14</f>
        <v>0</v>
      </c>
      <c r="H14" s="171">
        <v>634.48</v>
      </c>
      <c r="I14" s="171">
        <f>ROUND(E14*H14,2)</f>
        <v>3746.29</v>
      </c>
      <c r="J14" s="171">
        <v>606.52</v>
      </c>
      <c r="K14" s="171">
        <f>ROUND(E14*J14,2)</f>
        <v>3581.2</v>
      </c>
      <c r="L14" s="171">
        <v>21</v>
      </c>
      <c r="M14" s="171">
        <f>G14*(1+L14/100)</f>
        <v>0</v>
      </c>
      <c r="N14" s="162">
        <v>1.1322000000000001</v>
      </c>
      <c r="O14" s="162">
        <f>ROUND(E14*N14,5)</f>
        <v>6.6850699999999996</v>
      </c>
      <c r="P14" s="162">
        <v>0</v>
      </c>
      <c r="Q14" s="162">
        <f>ROUND(E14*P14,5)</f>
        <v>0</v>
      </c>
      <c r="R14" s="162"/>
      <c r="S14" s="162"/>
      <c r="T14" s="163">
        <v>1.6950000000000001</v>
      </c>
      <c r="U14" s="162">
        <f>ROUND(E14*T14,2)</f>
        <v>10.01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107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/>
      <c r="B15" s="159"/>
      <c r="C15" s="189" t="s">
        <v>111</v>
      </c>
      <c r="D15" s="164"/>
      <c r="E15" s="169">
        <v>5.9044999999999996</v>
      </c>
      <c r="F15" s="171"/>
      <c r="G15" s="171"/>
      <c r="H15" s="171"/>
      <c r="I15" s="171"/>
      <c r="J15" s="171"/>
      <c r="K15" s="171"/>
      <c r="L15" s="171"/>
      <c r="M15" s="171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104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54" t="s">
        <v>97</v>
      </c>
      <c r="B16" s="160" t="s">
        <v>62</v>
      </c>
      <c r="C16" s="190" t="s">
        <v>63</v>
      </c>
      <c r="D16" s="165"/>
      <c r="E16" s="170"/>
      <c r="F16" s="172"/>
      <c r="G16" s="172">
        <f>SUM(G17)</f>
        <v>0</v>
      </c>
      <c r="H16" s="172"/>
      <c r="I16" s="172">
        <f>SUM(I17:I17)</f>
        <v>0</v>
      </c>
      <c r="J16" s="172"/>
      <c r="K16" s="172">
        <f>SUM(K17:K17)</f>
        <v>12129.53</v>
      </c>
      <c r="L16" s="172"/>
      <c r="M16" s="172">
        <f>SUM(M17:M17)</f>
        <v>0</v>
      </c>
      <c r="N16" s="166"/>
      <c r="O16" s="166">
        <f>SUM(O17:O17)</f>
        <v>0</v>
      </c>
      <c r="P16" s="166"/>
      <c r="Q16" s="166">
        <f>SUM(Q17:Q17)</f>
        <v>5.5670999999999999</v>
      </c>
      <c r="R16" s="166"/>
      <c r="S16" s="166"/>
      <c r="T16" s="167"/>
      <c r="U16" s="166">
        <f>SUM(U17:U17)</f>
        <v>30.35</v>
      </c>
      <c r="AE16" t="s">
        <v>98</v>
      </c>
    </row>
    <row r="17" spans="1:60" outlineLevel="1" x14ac:dyDescent="0.2">
      <c r="A17" s="153">
        <v>4</v>
      </c>
      <c r="B17" s="159" t="s">
        <v>112</v>
      </c>
      <c r="C17" s="188" t="s">
        <v>113</v>
      </c>
      <c r="D17" s="161" t="s">
        <v>114</v>
      </c>
      <c r="E17" s="168">
        <v>16.87</v>
      </c>
      <c r="F17" s="171"/>
      <c r="G17" s="171">
        <f t="shared" ref="G17" si="2">E17*F17</f>
        <v>0</v>
      </c>
      <c r="H17" s="171">
        <v>0</v>
      </c>
      <c r="I17" s="171">
        <f>ROUND(E17*H17,2)</f>
        <v>0</v>
      </c>
      <c r="J17" s="171">
        <v>719</v>
      </c>
      <c r="K17" s="171">
        <f>ROUND(E17*J17,2)</f>
        <v>12129.53</v>
      </c>
      <c r="L17" s="171">
        <v>21</v>
      </c>
      <c r="M17" s="171">
        <f>G17*(1+L17/100)</f>
        <v>0</v>
      </c>
      <c r="N17" s="162">
        <v>0</v>
      </c>
      <c r="O17" s="162">
        <f>ROUND(E17*N17,5)</f>
        <v>0</v>
      </c>
      <c r="P17" s="162">
        <v>0.33</v>
      </c>
      <c r="Q17" s="162">
        <f>ROUND(E17*P17,5)</f>
        <v>5.5670999999999999</v>
      </c>
      <c r="R17" s="162"/>
      <c r="S17" s="162"/>
      <c r="T17" s="163">
        <v>1.7990999999999999</v>
      </c>
      <c r="U17" s="162">
        <f>ROUND(E17*T17,2)</f>
        <v>30.35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102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54" t="s">
        <v>97</v>
      </c>
      <c r="B18" s="160" t="s">
        <v>64</v>
      </c>
      <c r="C18" s="190" t="s">
        <v>65</v>
      </c>
      <c r="D18" s="165"/>
      <c r="E18" s="170"/>
      <c r="F18" s="172"/>
      <c r="G18" s="172">
        <f>SUM(G19:G23)</f>
        <v>0</v>
      </c>
      <c r="H18" s="172"/>
      <c r="I18" s="172">
        <f>SUM(I19:I23)</f>
        <v>3556.23</v>
      </c>
      <c r="J18" s="172"/>
      <c r="K18" s="172">
        <f>SUM(K19:K23)</f>
        <v>6217.77</v>
      </c>
      <c r="L18" s="172"/>
      <c r="M18" s="172">
        <f>SUM(M19:M23)</f>
        <v>0</v>
      </c>
      <c r="N18" s="166"/>
      <c r="O18" s="166">
        <f>SUM(O19:O23)</f>
        <v>0</v>
      </c>
      <c r="P18" s="166"/>
      <c r="Q18" s="166">
        <f>SUM(Q19:Q23)</f>
        <v>8.4830000000000003E-2</v>
      </c>
      <c r="R18" s="166"/>
      <c r="S18" s="166"/>
      <c r="T18" s="167"/>
      <c r="U18" s="166">
        <f>SUM(U19:U23)</f>
        <v>12.42</v>
      </c>
      <c r="AE18" t="s">
        <v>98</v>
      </c>
    </row>
    <row r="19" spans="1:60" outlineLevel="1" x14ac:dyDescent="0.2">
      <c r="A19" s="153">
        <v>5</v>
      </c>
      <c r="B19" s="159" t="s">
        <v>115</v>
      </c>
      <c r="C19" s="188" t="s">
        <v>116</v>
      </c>
      <c r="D19" s="161" t="s">
        <v>117</v>
      </c>
      <c r="E19" s="168">
        <v>2</v>
      </c>
      <c r="F19" s="171"/>
      <c r="G19" s="171">
        <f t="shared" ref="G19" si="3">E19*F19</f>
        <v>0</v>
      </c>
      <c r="H19" s="171">
        <v>855.48</v>
      </c>
      <c r="I19" s="171">
        <f>ROUND(E19*H19,2)</f>
        <v>1710.96</v>
      </c>
      <c r="J19" s="171">
        <v>1349.52</v>
      </c>
      <c r="K19" s="171">
        <f>ROUND(E19*J19,2)</f>
        <v>2699.04</v>
      </c>
      <c r="L19" s="171">
        <v>21</v>
      </c>
      <c r="M19" s="171">
        <f>G19*(1+L19/100)</f>
        <v>0</v>
      </c>
      <c r="N19" s="162">
        <v>0</v>
      </c>
      <c r="O19" s="162">
        <f>ROUND(E19*N19,5)</f>
        <v>0</v>
      </c>
      <c r="P19" s="162">
        <v>1.256E-2</v>
      </c>
      <c r="Q19" s="162">
        <f>ROUND(E19*P19,5)</f>
        <v>2.512E-2</v>
      </c>
      <c r="R19" s="162"/>
      <c r="S19" s="162"/>
      <c r="T19" s="163">
        <v>2.7</v>
      </c>
      <c r="U19" s="162">
        <f>ROUND(E19*T19,2)</f>
        <v>5.4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107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/>
      <c r="B20" s="159"/>
      <c r="C20" s="189" t="s">
        <v>118</v>
      </c>
      <c r="D20" s="164"/>
      <c r="E20" s="169">
        <v>1.5</v>
      </c>
      <c r="F20" s="171"/>
      <c r="G20" s="171"/>
      <c r="H20" s="171"/>
      <c r="I20" s="171"/>
      <c r="J20" s="171"/>
      <c r="K20" s="171"/>
      <c r="L20" s="171"/>
      <c r="M20" s="171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104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/>
      <c r="B21" s="159"/>
      <c r="C21" s="189" t="s">
        <v>119</v>
      </c>
      <c r="D21" s="164"/>
      <c r="E21" s="169">
        <v>0.5</v>
      </c>
      <c r="F21" s="171"/>
      <c r="G21" s="171"/>
      <c r="H21" s="171"/>
      <c r="I21" s="171"/>
      <c r="J21" s="171"/>
      <c r="K21" s="171"/>
      <c r="L21" s="171"/>
      <c r="M21" s="171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104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>
        <v>6</v>
      </c>
      <c r="B22" s="159" t="s">
        <v>120</v>
      </c>
      <c r="C22" s="188" t="s">
        <v>121</v>
      </c>
      <c r="D22" s="161" t="s">
        <v>117</v>
      </c>
      <c r="E22" s="168">
        <v>1.7999999999999998</v>
      </c>
      <c r="F22" s="171"/>
      <c r="G22" s="171">
        <f t="shared" ref="G22" si="4">E22*F22</f>
        <v>0</v>
      </c>
      <c r="H22" s="171">
        <v>1025.1500000000001</v>
      </c>
      <c r="I22" s="171">
        <f>ROUND(E22*H22,2)</f>
        <v>1845.27</v>
      </c>
      <c r="J22" s="171">
        <v>1954.85</v>
      </c>
      <c r="K22" s="171">
        <f>ROUND(E22*J22,2)</f>
        <v>3518.73</v>
      </c>
      <c r="L22" s="171">
        <v>21</v>
      </c>
      <c r="M22" s="171">
        <f>G22*(1+L22/100)</f>
        <v>0</v>
      </c>
      <c r="N22" s="162">
        <v>0</v>
      </c>
      <c r="O22" s="162">
        <f>ROUND(E22*N22,5)</f>
        <v>0</v>
      </c>
      <c r="P22" s="162">
        <v>3.3169999999999998E-2</v>
      </c>
      <c r="Q22" s="162">
        <f>ROUND(E22*P22,5)</f>
        <v>5.9709999999999999E-2</v>
      </c>
      <c r="R22" s="162"/>
      <c r="S22" s="162"/>
      <c r="T22" s="163">
        <v>3.9</v>
      </c>
      <c r="U22" s="162">
        <f>ROUND(E22*T22,2)</f>
        <v>7.02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107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/>
      <c r="B23" s="159"/>
      <c r="C23" s="189" t="s">
        <v>122</v>
      </c>
      <c r="D23" s="164"/>
      <c r="E23" s="169">
        <v>1.8</v>
      </c>
      <c r="F23" s="171"/>
      <c r="G23" s="171"/>
      <c r="H23" s="171"/>
      <c r="I23" s="171"/>
      <c r="J23" s="171"/>
      <c r="K23" s="171"/>
      <c r="L23" s="171"/>
      <c r="M23" s="171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104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x14ac:dyDescent="0.2">
      <c r="A24" s="154" t="s">
        <v>97</v>
      </c>
      <c r="B24" s="160" t="s">
        <v>66</v>
      </c>
      <c r="C24" s="190" t="s">
        <v>67</v>
      </c>
      <c r="D24" s="165"/>
      <c r="E24" s="170"/>
      <c r="F24" s="172"/>
      <c r="G24" s="172">
        <f>SUM(G25:G55)</f>
        <v>0</v>
      </c>
      <c r="H24" s="172"/>
      <c r="I24" s="172">
        <f>SUM(I25:I55)</f>
        <v>29584.159999999996</v>
      </c>
      <c r="J24" s="172"/>
      <c r="K24" s="172">
        <f>SUM(K25:K55)</f>
        <v>50449.68</v>
      </c>
      <c r="L24" s="172"/>
      <c r="M24" s="172">
        <f>SUM(M25:M55)</f>
        <v>0</v>
      </c>
      <c r="N24" s="166"/>
      <c r="O24" s="166">
        <f>SUM(O25:O55)</f>
        <v>0.16416999999999998</v>
      </c>
      <c r="P24" s="166"/>
      <c r="Q24" s="166">
        <f>SUM(Q25:Q55)</f>
        <v>0</v>
      </c>
      <c r="R24" s="166"/>
      <c r="S24" s="166"/>
      <c r="T24" s="167"/>
      <c r="U24" s="166">
        <f>SUM(U25:U55)</f>
        <v>106.51</v>
      </c>
      <c r="AE24" t="s">
        <v>98</v>
      </c>
    </row>
    <row r="25" spans="1:60" outlineLevel="1" x14ac:dyDescent="0.2">
      <c r="A25" s="153">
        <v>7</v>
      </c>
      <c r="B25" s="159" t="s">
        <v>123</v>
      </c>
      <c r="C25" s="188" t="s">
        <v>124</v>
      </c>
      <c r="D25" s="161" t="s">
        <v>117</v>
      </c>
      <c r="E25" s="168">
        <v>5.4</v>
      </c>
      <c r="F25" s="171"/>
      <c r="G25" s="171">
        <f t="shared" ref="G25:G54" si="5">E25*F25</f>
        <v>0</v>
      </c>
      <c r="H25" s="171">
        <v>78.84</v>
      </c>
      <c r="I25" s="171">
        <f>ROUND(E25*H25,2)</f>
        <v>425.74</v>
      </c>
      <c r="J25" s="171">
        <v>153.16</v>
      </c>
      <c r="K25" s="171">
        <f>ROUND(E25*J25,2)</f>
        <v>827.06</v>
      </c>
      <c r="L25" s="171">
        <v>21</v>
      </c>
      <c r="M25" s="171">
        <f>G25*(1+L25/100)</f>
        <v>0</v>
      </c>
      <c r="N25" s="162">
        <v>3.8000000000000002E-4</v>
      </c>
      <c r="O25" s="162">
        <f>ROUND(E25*N25,5)</f>
        <v>2.0500000000000002E-3</v>
      </c>
      <c r="P25" s="162">
        <v>0</v>
      </c>
      <c r="Q25" s="162">
        <f>ROUND(E25*P25,5)</f>
        <v>0</v>
      </c>
      <c r="R25" s="162"/>
      <c r="S25" s="162"/>
      <c r="T25" s="163">
        <v>0.32</v>
      </c>
      <c r="U25" s="162">
        <f>ROUND(E25*T25,2)</f>
        <v>1.73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/>
      <c r="B26" s="159"/>
      <c r="C26" s="189" t="s">
        <v>125</v>
      </c>
      <c r="D26" s="164"/>
      <c r="E26" s="169">
        <v>4.5</v>
      </c>
      <c r="F26" s="171"/>
      <c r="G26" s="171"/>
      <c r="H26" s="171"/>
      <c r="I26" s="171"/>
      <c r="J26" s="171"/>
      <c r="K26" s="171"/>
      <c r="L26" s="171"/>
      <c r="M26" s="171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104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59"/>
      <c r="C27" s="189" t="s">
        <v>126</v>
      </c>
      <c r="D27" s="164"/>
      <c r="E27" s="169">
        <v>0.9</v>
      </c>
      <c r="F27" s="171"/>
      <c r="G27" s="171"/>
      <c r="H27" s="171"/>
      <c r="I27" s="171"/>
      <c r="J27" s="171"/>
      <c r="K27" s="171"/>
      <c r="L27" s="171"/>
      <c r="M27" s="171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104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>
        <v>8</v>
      </c>
      <c r="B28" s="159" t="s">
        <v>127</v>
      </c>
      <c r="C28" s="188" t="s">
        <v>128</v>
      </c>
      <c r="D28" s="161" t="s">
        <v>117</v>
      </c>
      <c r="E28" s="168">
        <v>5.04</v>
      </c>
      <c r="F28" s="171"/>
      <c r="G28" s="171">
        <f t="shared" si="5"/>
        <v>0</v>
      </c>
      <c r="H28" s="171">
        <v>82.67</v>
      </c>
      <c r="I28" s="171">
        <f>ROUND(E28*H28,2)</f>
        <v>416.66</v>
      </c>
      <c r="J28" s="171">
        <v>171.82999999999998</v>
      </c>
      <c r="K28" s="171">
        <f>ROUND(E28*J28,2)</f>
        <v>866.02</v>
      </c>
      <c r="L28" s="171">
        <v>21</v>
      </c>
      <c r="M28" s="171">
        <f>G28*(1+L28/100)</f>
        <v>0</v>
      </c>
      <c r="N28" s="162">
        <v>4.6999999999999999E-4</v>
      </c>
      <c r="O28" s="162">
        <f>ROUND(E28*N28,5)</f>
        <v>2.3700000000000001E-3</v>
      </c>
      <c r="P28" s="162">
        <v>0</v>
      </c>
      <c r="Q28" s="162">
        <f>ROUND(E28*P28,5)</f>
        <v>0</v>
      </c>
      <c r="R28" s="162"/>
      <c r="S28" s="162"/>
      <c r="T28" s="163">
        <v>0.35899999999999999</v>
      </c>
      <c r="U28" s="162">
        <f>ROUND(E28*T28,2)</f>
        <v>1.81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/>
      <c r="B29" s="159"/>
      <c r="C29" s="189" t="s">
        <v>129</v>
      </c>
      <c r="D29" s="164"/>
      <c r="E29" s="169">
        <v>4.2</v>
      </c>
      <c r="F29" s="171"/>
      <c r="G29" s="171"/>
      <c r="H29" s="171"/>
      <c r="I29" s="171"/>
      <c r="J29" s="171"/>
      <c r="K29" s="171"/>
      <c r="L29" s="171"/>
      <c r="M29" s="171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104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59"/>
      <c r="C30" s="189" t="s">
        <v>130</v>
      </c>
      <c r="D30" s="164"/>
      <c r="E30" s="169">
        <v>0.84</v>
      </c>
      <c r="F30" s="171"/>
      <c r="G30" s="171"/>
      <c r="H30" s="171"/>
      <c r="I30" s="171"/>
      <c r="J30" s="171"/>
      <c r="K30" s="171"/>
      <c r="L30" s="171"/>
      <c r="M30" s="171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104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9</v>
      </c>
      <c r="B31" s="159" t="s">
        <v>131</v>
      </c>
      <c r="C31" s="188" t="s">
        <v>132</v>
      </c>
      <c r="D31" s="161" t="s">
        <v>117</v>
      </c>
      <c r="E31" s="168">
        <v>1.2</v>
      </c>
      <c r="F31" s="171"/>
      <c r="G31" s="171">
        <f t="shared" si="5"/>
        <v>0</v>
      </c>
      <c r="H31" s="171">
        <v>252.23</v>
      </c>
      <c r="I31" s="171">
        <f>ROUND(E31*H31,2)</f>
        <v>302.68</v>
      </c>
      <c r="J31" s="171">
        <v>561.77</v>
      </c>
      <c r="K31" s="171">
        <f>ROUND(E31*J31,2)</f>
        <v>674.12</v>
      </c>
      <c r="L31" s="171">
        <v>21</v>
      </c>
      <c r="M31" s="171">
        <f>G31*(1+L31/100)</f>
        <v>0</v>
      </c>
      <c r="N31" s="162">
        <v>1.5200000000000001E-3</v>
      </c>
      <c r="O31" s="162">
        <f>ROUND(E31*N31,5)</f>
        <v>1.82E-3</v>
      </c>
      <c r="P31" s="162">
        <v>0</v>
      </c>
      <c r="Q31" s="162">
        <f>ROUND(E31*P31,5)</f>
        <v>0</v>
      </c>
      <c r="R31" s="162"/>
      <c r="S31" s="162"/>
      <c r="T31" s="163">
        <v>1.173</v>
      </c>
      <c r="U31" s="162">
        <f>ROUND(E31*T31,2)</f>
        <v>1.41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/>
      <c r="B32" s="159"/>
      <c r="C32" s="189" t="s">
        <v>133</v>
      </c>
      <c r="D32" s="164"/>
      <c r="E32" s="169">
        <v>1.2</v>
      </c>
      <c r="F32" s="171"/>
      <c r="G32" s="171"/>
      <c r="H32" s="171"/>
      <c r="I32" s="171"/>
      <c r="J32" s="171"/>
      <c r="K32" s="171"/>
      <c r="L32" s="171"/>
      <c r="M32" s="171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104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>
        <v>10</v>
      </c>
      <c r="B33" s="159" t="s">
        <v>134</v>
      </c>
      <c r="C33" s="188" t="s">
        <v>135</v>
      </c>
      <c r="D33" s="161" t="s">
        <v>117</v>
      </c>
      <c r="E33" s="168">
        <v>4.2</v>
      </c>
      <c r="F33" s="171"/>
      <c r="G33" s="171">
        <f t="shared" si="5"/>
        <v>0</v>
      </c>
      <c r="H33" s="171">
        <v>200.77</v>
      </c>
      <c r="I33" s="171">
        <f>ROUND(E33*H33,2)</f>
        <v>843.23</v>
      </c>
      <c r="J33" s="171">
        <v>319.23</v>
      </c>
      <c r="K33" s="171">
        <f>ROUND(E33*J33,2)</f>
        <v>1340.77</v>
      </c>
      <c r="L33" s="171">
        <v>21</v>
      </c>
      <c r="M33" s="171">
        <f>G33*(1+L33/100)</f>
        <v>0</v>
      </c>
      <c r="N33" s="162">
        <v>7.3999999999999999E-4</v>
      </c>
      <c r="O33" s="162">
        <f>ROUND(E33*N33,5)</f>
        <v>3.1099999999999999E-3</v>
      </c>
      <c r="P33" s="162">
        <v>0</v>
      </c>
      <c r="Q33" s="162">
        <f>ROUND(E33*P33,5)</f>
        <v>0</v>
      </c>
      <c r="R33" s="162"/>
      <c r="S33" s="162"/>
      <c r="T33" s="163">
        <v>0.66820000000000002</v>
      </c>
      <c r="U33" s="162">
        <f>ROUND(E33*T33,2)</f>
        <v>2.81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107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59"/>
      <c r="C34" s="189" t="s">
        <v>136</v>
      </c>
      <c r="D34" s="164"/>
      <c r="E34" s="169">
        <v>3.5</v>
      </c>
      <c r="F34" s="171"/>
      <c r="G34" s="171"/>
      <c r="H34" s="171"/>
      <c r="I34" s="171"/>
      <c r="J34" s="171"/>
      <c r="K34" s="171"/>
      <c r="L34" s="171"/>
      <c r="M34" s="171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104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/>
      <c r="B35" s="159"/>
      <c r="C35" s="189" t="s">
        <v>137</v>
      </c>
      <c r="D35" s="164"/>
      <c r="E35" s="169">
        <v>0.7</v>
      </c>
      <c r="F35" s="171"/>
      <c r="G35" s="171"/>
      <c r="H35" s="171"/>
      <c r="I35" s="171"/>
      <c r="J35" s="171"/>
      <c r="K35" s="171"/>
      <c r="L35" s="171"/>
      <c r="M35" s="171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104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3">
        <v>11</v>
      </c>
      <c r="B36" s="159" t="s">
        <v>138</v>
      </c>
      <c r="C36" s="188" t="s">
        <v>139</v>
      </c>
      <c r="D36" s="161" t="s">
        <v>117</v>
      </c>
      <c r="E36" s="168">
        <v>7.2</v>
      </c>
      <c r="F36" s="171"/>
      <c r="G36" s="171">
        <f t="shared" si="5"/>
        <v>0</v>
      </c>
      <c r="H36" s="171">
        <v>341.27</v>
      </c>
      <c r="I36" s="171">
        <f>ROUND(E36*H36,2)</f>
        <v>2457.14</v>
      </c>
      <c r="J36" s="171">
        <v>380.73</v>
      </c>
      <c r="K36" s="171">
        <f>ROUND(E36*J36,2)</f>
        <v>2741.26</v>
      </c>
      <c r="L36" s="171">
        <v>21</v>
      </c>
      <c r="M36" s="171">
        <f>G36*(1+L36/100)</f>
        <v>0</v>
      </c>
      <c r="N36" s="162">
        <v>1.3699999999999999E-3</v>
      </c>
      <c r="O36" s="162">
        <f>ROUND(E36*N36,5)</f>
        <v>9.8600000000000007E-3</v>
      </c>
      <c r="P36" s="162">
        <v>0</v>
      </c>
      <c r="Q36" s="162">
        <f>ROUND(E36*P36,5)</f>
        <v>0</v>
      </c>
      <c r="R36" s="162"/>
      <c r="S36" s="162"/>
      <c r="T36" s="163">
        <v>0.79669999999999996</v>
      </c>
      <c r="U36" s="162">
        <f>ROUND(E36*T36,2)</f>
        <v>5.74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107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/>
      <c r="B37" s="159"/>
      <c r="C37" s="189" t="s">
        <v>140</v>
      </c>
      <c r="D37" s="164"/>
      <c r="E37" s="169">
        <v>6</v>
      </c>
      <c r="F37" s="171"/>
      <c r="G37" s="171"/>
      <c r="H37" s="171"/>
      <c r="I37" s="171"/>
      <c r="J37" s="171"/>
      <c r="K37" s="171"/>
      <c r="L37" s="171"/>
      <c r="M37" s="171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104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/>
      <c r="B38" s="159"/>
      <c r="C38" s="189" t="s">
        <v>141</v>
      </c>
      <c r="D38" s="164"/>
      <c r="E38" s="169">
        <v>1.2</v>
      </c>
      <c r="F38" s="171"/>
      <c r="G38" s="171"/>
      <c r="H38" s="171"/>
      <c r="I38" s="171"/>
      <c r="J38" s="171"/>
      <c r="K38" s="171"/>
      <c r="L38" s="171"/>
      <c r="M38" s="171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104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>
        <v>12</v>
      </c>
      <c r="B39" s="159" t="s">
        <v>142</v>
      </c>
      <c r="C39" s="188" t="s">
        <v>143</v>
      </c>
      <c r="D39" s="161" t="s">
        <v>117</v>
      </c>
      <c r="E39" s="168">
        <v>7.08</v>
      </c>
      <c r="F39" s="171"/>
      <c r="G39" s="171">
        <f t="shared" si="5"/>
        <v>0</v>
      </c>
      <c r="H39" s="171">
        <v>172.39</v>
      </c>
      <c r="I39" s="171">
        <f>ROUND(E39*H39,2)</f>
        <v>1220.52</v>
      </c>
      <c r="J39" s="171">
        <v>252.61</v>
      </c>
      <c r="K39" s="171">
        <f>ROUND(E39*J39,2)</f>
        <v>1788.48</v>
      </c>
      <c r="L39" s="171">
        <v>21</v>
      </c>
      <c r="M39" s="171">
        <f>G39*(1+L39/100)</f>
        <v>0</v>
      </c>
      <c r="N39" s="162">
        <v>5.1999999999999995E-4</v>
      </c>
      <c r="O39" s="162">
        <f>ROUND(E39*N39,5)</f>
        <v>3.6800000000000001E-3</v>
      </c>
      <c r="P39" s="162">
        <v>0</v>
      </c>
      <c r="Q39" s="162">
        <f>ROUND(E39*P39,5)</f>
        <v>0</v>
      </c>
      <c r="R39" s="162"/>
      <c r="S39" s="162"/>
      <c r="T39" s="163">
        <v>0.52900000000000003</v>
      </c>
      <c r="U39" s="162">
        <f>ROUND(E39*T39,2)</f>
        <v>3.75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107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/>
      <c r="B40" s="159"/>
      <c r="C40" s="189" t="s">
        <v>144</v>
      </c>
      <c r="D40" s="164"/>
      <c r="E40" s="169">
        <v>5.9</v>
      </c>
      <c r="F40" s="171"/>
      <c r="G40" s="171"/>
      <c r="H40" s="171"/>
      <c r="I40" s="171"/>
      <c r="J40" s="171"/>
      <c r="K40" s="171"/>
      <c r="L40" s="171"/>
      <c r="M40" s="171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104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/>
      <c r="B41" s="159"/>
      <c r="C41" s="189" t="s">
        <v>145</v>
      </c>
      <c r="D41" s="164"/>
      <c r="E41" s="169">
        <v>1.18</v>
      </c>
      <c r="F41" s="171"/>
      <c r="G41" s="171"/>
      <c r="H41" s="171"/>
      <c r="I41" s="171"/>
      <c r="J41" s="171"/>
      <c r="K41" s="171"/>
      <c r="L41" s="171"/>
      <c r="M41" s="171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104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>
        <v>13</v>
      </c>
      <c r="B42" s="159" t="s">
        <v>146</v>
      </c>
      <c r="C42" s="188" t="s">
        <v>147</v>
      </c>
      <c r="D42" s="161" t="s">
        <v>117</v>
      </c>
      <c r="E42" s="168">
        <v>5.3999999999999995</v>
      </c>
      <c r="F42" s="171"/>
      <c r="G42" s="171">
        <f t="shared" si="5"/>
        <v>0</v>
      </c>
      <c r="H42" s="171">
        <v>211.58</v>
      </c>
      <c r="I42" s="171">
        <f>ROUND(E42*H42,2)</f>
        <v>1142.53</v>
      </c>
      <c r="J42" s="171">
        <v>391.41999999999996</v>
      </c>
      <c r="K42" s="171">
        <f>ROUND(E42*J42,2)</f>
        <v>2113.67</v>
      </c>
      <c r="L42" s="171">
        <v>21</v>
      </c>
      <c r="M42" s="171">
        <f>G42*(1+L42/100)</f>
        <v>0</v>
      </c>
      <c r="N42" s="162">
        <v>7.7999999999999999E-4</v>
      </c>
      <c r="O42" s="162">
        <f>ROUND(E42*N42,5)</f>
        <v>4.2100000000000002E-3</v>
      </c>
      <c r="P42" s="162">
        <v>0</v>
      </c>
      <c r="Q42" s="162">
        <f>ROUND(E42*P42,5)</f>
        <v>0</v>
      </c>
      <c r="R42" s="162"/>
      <c r="S42" s="162"/>
      <c r="T42" s="163">
        <v>0.81899999999999995</v>
      </c>
      <c r="U42" s="162">
        <f>ROUND(E42*T42,2)</f>
        <v>4.42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107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59"/>
      <c r="C43" s="189" t="s">
        <v>148</v>
      </c>
      <c r="D43" s="164"/>
      <c r="E43" s="169">
        <v>5.4</v>
      </c>
      <c r="F43" s="171"/>
      <c r="G43" s="171"/>
      <c r="H43" s="171"/>
      <c r="I43" s="171"/>
      <c r="J43" s="171"/>
      <c r="K43" s="171"/>
      <c r="L43" s="171"/>
      <c r="M43" s="171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104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3">
        <v>14</v>
      </c>
      <c r="B44" s="159" t="s">
        <v>149</v>
      </c>
      <c r="C44" s="188" t="s">
        <v>150</v>
      </c>
      <c r="D44" s="161" t="s">
        <v>117</v>
      </c>
      <c r="E44" s="168">
        <v>33.840000000000003</v>
      </c>
      <c r="F44" s="171"/>
      <c r="G44" s="171">
        <f t="shared" si="5"/>
        <v>0</v>
      </c>
      <c r="H44" s="171">
        <v>274.11</v>
      </c>
      <c r="I44" s="171">
        <f>ROUND(E44*H44,2)</f>
        <v>9275.8799999999992</v>
      </c>
      <c r="J44" s="171">
        <v>380.89</v>
      </c>
      <c r="K44" s="171">
        <f>ROUND(E44*J44,2)</f>
        <v>12889.32</v>
      </c>
      <c r="L44" s="171">
        <v>21</v>
      </c>
      <c r="M44" s="171">
        <f>G44*(1+L44/100)</f>
        <v>0</v>
      </c>
      <c r="N44" s="162">
        <v>1.31E-3</v>
      </c>
      <c r="O44" s="162">
        <f>ROUND(E44*N44,5)</f>
        <v>4.4330000000000001E-2</v>
      </c>
      <c r="P44" s="162">
        <v>0</v>
      </c>
      <c r="Q44" s="162">
        <f>ROUND(E44*P44,5)</f>
        <v>0</v>
      </c>
      <c r="R44" s="162"/>
      <c r="S44" s="162"/>
      <c r="T44" s="163">
        <v>0.79700000000000004</v>
      </c>
      <c r="U44" s="162">
        <f>ROUND(E44*T44,2)</f>
        <v>26.97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107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/>
      <c r="B45" s="159"/>
      <c r="C45" s="189" t="s">
        <v>151</v>
      </c>
      <c r="D45" s="164"/>
      <c r="E45" s="169">
        <v>28.2</v>
      </c>
      <c r="F45" s="171"/>
      <c r="G45" s="171"/>
      <c r="H45" s="171"/>
      <c r="I45" s="171"/>
      <c r="J45" s="171"/>
      <c r="K45" s="171"/>
      <c r="L45" s="171"/>
      <c r="M45" s="171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104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59"/>
      <c r="C46" s="189" t="s">
        <v>152</v>
      </c>
      <c r="D46" s="164"/>
      <c r="E46" s="169">
        <v>5.64</v>
      </c>
      <c r="F46" s="171"/>
      <c r="G46" s="171"/>
      <c r="H46" s="171"/>
      <c r="I46" s="171"/>
      <c r="J46" s="171"/>
      <c r="K46" s="171"/>
      <c r="L46" s="171"/>
      <c r="M46" s="171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104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3">
        <v>15</v>
      </c>
      <c r="B47" s="159" t="s">
        <v>153</v>
      </c>
      <c r="C47" s="188" t="s">
        <v>154</v>
      </c>
      <c r="D47" s="161" t="s">
        <v>117</v>
      </c>
      <c r="E47" s="168">
        <v>2.4</v>
      </c>
      <c r="F47" s="171"/>
      <c r="G47" s="171">
        <f t="shared" si="5"/>
        <v>0</v>
      </c>
      <c r="H47" s="171">
        <v>249.09</v>
      </c>
      <c r="I47" s="171">
        <f>ROUND(E47*H47,2)</f>
        <v>597.82000000000005</v>
      </c>
      <c r="J47" s="171">
        <v>382.90999999999997</v>
      </c>
      <c r="K47" s="171">
        <f>ROUND(E47*J47,2)</f>
        <v>918.98</v>
      </c>
      <c r="L47" s="171">
        <v>21</v>
      </c>
      <c r="M47" s="171">
        <f>G47*(1+L47/100)</f>
        <v>0</v>
      </c>
      <c r="N47" s="162">
        <v>2.0999999999999999E-3</v>
      </c>
      <c r="O47" s="162">
        <f>ROUND(E47*N47,5)</f>
        <v>5.0400000000000002E-3</v>
      </c>
      <c r="P47" s="162">
        <v>0</v>
      </c>
      <c r="Q47" s="162">
        <f>ROUND(E47*P47,5)</f>
        <v>0</v>
      </c>
      <c r="R47" s="162"/>
      <c r="S47" s="162"/>
      <c r="T47" s="163">
        <v>0.8</v>
      </c>
      <c r="U47" s="162">
        <f>ROUND(E47*T47,2)</f>
        <v>1.92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107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/>
      <c r="B48" s="159"/>
      <c r="C48" s="189" t="s">
        <v>155</v>
      </c>
      <c r="D48" s="164"/>
      <c r="E48" s="169">
        <v>2.4</v>
      </c>
      <c r="F48" s="171"/>
      <c r="G48" s="171"/>
      <c r="H48" s="171"/>
      <c r="I48" s="171"/>
      <c r="J48" s="171"/>
      <c r="K48" s="171"/>
      <c r="L48" s="171"/>
      <c r="M48" s="171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104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16</v>
      </c>
      <c r="B49" s="159" t="s">
        <v>156</v>
      </c>
      <c r="C49" s="188" t="s">
        <v>157</v>
      </c>
      <c r="D49" s="161" t="s">
        <v>117</v>
      </c>
      <c r="E49" s="168">
        <v>34.799999999999997</v>
      </c>
      <c r="F49" s="171"/>
      <c r="G49" s="171">
        <f t="shared" si="5"/>
        <v>0</v>
      </c>
      <c r="H49" s="171">
        <v>360.09</v>
      </c>
      <c r="I49" s="171">
        <f>ROUND(E49*H49,2)</f>
        <v>12531.13</v>
      </c>
      <c r="J49" s="171">
        <v>382.91</v>
      </c>
      <c r="K49" s="171">
        <f>ROUND(E49*J49,2)</f>
        <v>13325.27</v>
      </c>
      <c r="L49" s="171">
        <v>21</v>
      </c>
      <c r="M49" s="171">
        <f>G49*(1+L49/100)</f>
        <v>0</v>
      </c>
      <c r="N49" s="162">
        <v>2.5200000000000001E-3</v>
      </c>
      <c r="O49" s="162">
        <f>ROUND(E49*N49,5)</f>
        <v>8.77E-2</v>
      </c>
      <c r="P49" s="162">
        <v>0</v>
      </c>
      <c r="Q49" s="162">
        <f>ROUND(E49*P49,5)</f>
        <v>0</v>
      </c>
      <c r="R49" s="162"/>
      <c r="S49" s="162"/>
      <c r="T49" s="163">
        <v>0.8</v>
      </c>
      <c r="U49" s="162">
        <f>ROUND(E49*T49,2)</f>
        <v>27.84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107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/>
      <c r="B50" s="159"/>
      <c r="C50" s="189" t="s">
        <v>158</v>
      </c>
      <c r="D50" s="164"/>
      <c r="E50" s="169">
        <v>29</v>
      </c>
      <c r="F50" s="171"/>
      <c r="G50" s="171"/>
      <c r="H50" s="171"/>
      <c r="I50" s="171"/>
      <c r="J50" s="171"/>
      <c r="K50" s="171"/>
      <c r="L50" s="171"/>
      <c r="M50" s="171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104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/>
      <c r="B51" s="159"/>
      <c r="C51" s="189" t="s">
        <v>159</v>
      </c>
      <c r="D51" s="164"/>
      <c r="E51" s="169">
        <v>5.8</v>
      </c>
      <c r="F51" s="171"/>
      <c r="G51" s="171"/>
      <c r="H51" s="171"/>
      <c r="I51" s="171"/>
      <c r="J51" s="171"/>
      <c r="K51" s="171"/>
      <c r="L51" s="171"/>
      <c r="M51" s="171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104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>
        <v>17</v>
      </c>
      <c r="B52" s="159" t="s">
        <v>160</v>
      </c>
      <c r="C52" s="188" t="s">
        <v>161</v>
      </c>
      <c r="D52" s="161" t="s">
        <v>117</v>
      </c>
      <c r="E52" s="168">
        <v>106.56000000000002</v>
      </c>
      <c r="F52" s="171"/>
      <c r="G52" s="171">
        <f t="shared" si="5"/>
        <v>0</v>
      </c>
      <c r="H52" s="171">
        <v>3.48</v>
      </c>
      <c r="I52" s="171">
        <f>ROUND(E52*H52,2)</f>
        <v>370.83</v>
      </c>
      <c r="J52" s="171">
        <v>36.620000000000005</v>
      </c>
      <c r="K52" s="171">
        <f>ROUND(E52*J52,2)</f>
        <v>3902.23</v>
      </c>
      <c r="L52" s="171">
        <v>21</v>
      </c>
      <c r="M52" s="171">
        <f>G52*(1+L52/100)</f>
        <v>0</v>
      </c>
      <c r="N52" s="162">
        <v>0</v>
      </c>
      <c r="O52" s="162">
        <f>ROUND(E52*N52,5)</f>
        <v>0</v>
      </c>
      <c r="P52" s="162">
        <v>0</v>
      </c>
      <c r="Q52" s="162">
        <f>ROUND(E52*P52,5)</f>
        <v>0</v>
      </c>
      <c r="R52" s="162"/>
      <c r="S52" s="162"/>
      <c r="T52" s="163">
        <v>7.9000000000000001E-2</v>
      </c>
      <c r="U52" s="162">
        <f>ROUND(E52*T52,2)</f>
        <v>8.42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107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/>
      <c r="B53" s="159"/>
      <c r="C53" s="189" t="s">
        <v>162</v>
      </c>
      <c r="D53" s="164"/>
      <c r="E53" s="169">
        <v>106.56</v>
      </c>
      <c r="F53" s="171"/>
      <c r="G53" s="171"/>
      <c r="H53" s="171"/>
      <c r="I53" s="171"/>
      <c r="J53" s="171"/>
      <c r="K53" s="171"/>
      <c r="L53" s="171"/>
      <c r="M53" s="171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104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>
        <v>18</v>
      </c>
      <c r="B54" s="159" t="s">
        <v>163</v>
      </c>
      <c r="C54" s="188" t="s">
        <v>164</v>
      </c>
      <c r="D54" s="161" t="s">
        <v>165</v>
      </c>
      <c r="E54" s="168">
        <v>12.5</v>
      </c>
      <c r="F54" s="171"/>
      <c r="G54" s="171">
        <f t="shared" si="5"/>
        <v>0</v>
      </c>
      <c r="H54" s="171">
        <v>0</v>
      </c>
      <c r="I54" s="171">
        <f>ROUND(E54*H54,2)</f>
        <v>0</v>
      </c>
      <c r="J54" s="171">
        <v>725</v>
      </c>
      <c r="K54" s="171">
        <f>ROUND(E54*J54,2)</f>
        <v>9062.5</v>
      </c>
      <c r="L54" s="171">
        <v>21</v>
      </c>
      <c r="M54" s="171">
        <f>G54*(1+L54/100)</f>
        <v>0</v>
      </c>
      <c r="N54" s="162">
        <v>0</v>
      </c>
      <c r="O54" s="162">
        <f>ROUND(E54*N54,5)</f>
        <v>0</v>
      </c>
      <c r="P54" s="162">
        <v>0</v>
      </c>
      <c r="Q54" s="162">
        <f>ROUND(E54*P54,5)</f>
        <v>0</v>
      </c>
      <c r="R54" s="162"/>
      <c r="S54" s="162"/>
      <c r="T54" s="163">
        <v>1.575</v>
      </c>
      <c r="U54" s="162">
        <f>ROUND(E54*T54,2)</f>
        <v>19.690000000000001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107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/>
      <c r="B55" s="159"/>
      <c r="C55" s="189" t="s">
        <v>166</v>
      </c>
      <c r="D55" s="164"/>
      <c r="E55" s="169">
        <v>12.5</v>
      </c>
      <c r="F55" s="171"/>
      <c r="G55" s="171"/>
      <c r="H55" s="171"/>
      <c r="I55" s="171"/>
      <c r="J55" s="171"/>
      <c r="K55" s="171"/>
      <c r="L55" s="171"/>
      <c r="M55" s="171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104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x14ac:dyDescent="0.2">
      <c r="A56" s="154" t="s">
        <v>97</v>
      </c>
      <c r="B56" s="160" t="s">
        <v>68</v>
      </c>
      <c r="C56" s="190" t="s">
        <v>69</v>
      </c>
      <c r="D56" s="165"/>
      <c r="E56" s="170"/>
      <c r="F56" s="172"/>
      <c r="G56" s="172">
        <f>SUM(G57:G79)</f>
        <v>0</v>
      </c>
      <c r="H56" s="172"/>
      <c r="I56" s="172">
        <f>SUM(I57:I79)</f>
        <v>107947.96999999999</v>
      </c>
      <c r="J56" s="172"/>
      <c r="K56" s="172">
        <f>SUM(K57:K79)</f>
        <v>14538.13</v>
      </c>
      <c r="L56" s="172"/>
      <c r="M56" s="172">
        <f>SUM(M57:M79)</f>
        <v>0</v>
      </c>
      <c r="N56" s="166"/>
      <c r="O56" s="166">
        <f>SUM(O57:O79)</f>
        <v>0.45750999999999997</v>
      </c>
      <c r="P56" s="166"/>
      <c r="Q56" s="166">
        <f>SUM(Q57:Q79)</f>
        <v>0</v>
      </c>
      <c r="R56" s="166"/>
      <c r="S56" s="166"/>
      <c r="T56" s="167"/>
      <c r="U56" s="166">
        <f>SUM(U57:U79)</f>
        <v>29.339999999999996</v>
      </c>
      <c r="AE56" t="s">
        <v>98</v>
      </c>
    </row>
    <row r="57" spans="1:60" outlineLevel="1" x14ac:dyDescent="0.2">
      <c r="A57" s="153">
        <v>19</v>
      </c>
      <c r="B57" s="159" t="s">
        <v>167</v>
      </c>
      <c r="C57" s="188" t="s">
        <v>168</v>
      </c>
      <c r="D57" s="161" t="s">
        <v>169</v>
      </c>
      <c r="E57" s="168">
        <v>4</v>
      </c>
      <c r="F57" s="171"/>
      <c r="G57" s="171">
        <f>E57*F57</f>
        <v>0</v>
      </c>
      <c r="H57" s="171">
        <v>1469.16</v>
      </c>
      <c r="I57" s="171">
        <f t="shared" ref="I57:I79" si="6">ROUND(E57*H57,2)</f>
        <v>5876.64</v>
      </c>
      <c r="J57" s="171">
        <v>620.83999999999992</v>
      </c>
      <c r="K57" s="171">
        <f t="shared" ref="K57:K79" si="7">ROUND(E57*J57,2)</f>
        <v>2483.36</v>
      </c>
      <c r="L57" s="171">
        <v>21</v>
      </c>
      <c r="M57" s="171">
        <f t="shared" ref="M57:M79" si="8">G57*(1+L57/100)</f>
        <v>0</v>
      </c>
      <c r="N57" s="162">
        <v>1.9009999999999999E-2</v>
      </c>
      <c r="O57" s="162">
        <f t="shared" ref="O57:O79" si="9">ROUND(E57*N57,5)</f>
        <v>7.6039999999999996E-2</v>
      </c>
      <c r="P57" s="162">
        <v>0</v>
      </c>
      <c r="Q57" s="162">
        <f t="shared" ref="Q57:Q79" si="10">ROUND(E57*P57,5)</f>
        <v>0</v>
      </c>
      <c r="R57" s="162"/>
      <c r="S57" s="162"/>
      <c r="T57" s="163">
        <v>1.1890000000000001</v>
      </c>
      <c r="U57" s="162">
        <f t="shared" ref="U57:U79" si="11">ROUND(E57*T57,2)</f>
        <v>4.76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107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3">
        <v>20</v>
      </c>
      <c r="B58" s="159" t="s">
        <v>170</v>
      </c>
      <c r="C58" s="188" t="s">
        <v>171</v>
      </c>
      <c r="D58" s="161" t="s">
        <v>169</v>
      </c>
      <c r="E58" s="168">
        <v>4</v>
      </c>
      <c r="F58" s="171"/>
      <c r="G58" s="171">
        <f t="shared" ref="G58:G79" si="12">E58*F58</f>
        <v>0</v>
      </c>
      <c r="H58" s="171">
        <v>1221.3</v>
      </c>
      <c r="I58" s="171">
        <f t="shared" si="6"/>
        <v>4885.2</v>
      </c>
      <c r="J58" s="171">
        <v>169.70000000000005</v>
      </c>
      <c r="K58" s="171">
        <f t="shared" si="7"/>
        <v>678.8</v>
      </c>
      <c r="L58" s="171">
        <v>21</v>
      </c>
      <c r="M58" s="171">
        <f t="shared" si="8"/>
        <v>0</v>
      </c>
      <c r="N58" s="162">
        <v>8.0700000000000008E-3</v>
      </c>
      <c r="O58" s="162">
        <f t="shared" si="9"/>
        <v>3.2280000000000003E-2</v>
      </c>
      <c r="P58" s="162">
        <v>0</v>
      </c>
      <c r="Q58" s="162">
        <f t="shared" si="10"/>
        <v>0</v>
      </c>
      <c r="R58" s="162"/>
      <c r="S58" s="162"/>
      <c r="T58" s="163">
        <v>0.32500000000000001</v>
      </c>
      <c r="U58" s="162">
        <f t="shared" si="11"/>
        <v>1.3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107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3">
        <v>21</v>
      </c>
      <c r="B59" s="159" t="s">
        <v>172</v>
      </c>
      <c r="C59" s="188" t="s">
        <v>173</v>
      </c>
      <c r="D59" s="161" t="s">
        <v>174</v>
      </c>
      <c r="E59" s="168">
        <v>4</v>
      </c>
      <c r="F59" s="171"/>
      <c r="G59" s="171">
        <f t="shared" si="12"/>
        <v>0</v>
      </c>
      <c r="H59" s="171">
        <v>221</v>
      </c>
      <c r="I59" s="171">
        <f t="shared" si="6"/>
        <v>884</v>
      </c>
      <c r="J59" s="171">
        <v>0</v>
      </c>
      <c r="K59" s="171">
        <f t="shared" si="7"/>
        <v>0</v>
      </c>
      <c r="L59" s="171">
        <v>21</v>
      </c>
      <c r="M59" s="171">
        <f t="shared" si="8"/>
        <v>0</v>
      </c>
      <c r="N59" s="162">
        <v>2.0000000000000001E-4</v>
      </c>
      <c r="O59" s="162">
        <f t="shared" si="9"/>
        <v>8.0000000000000004E-4</v>
      </c>
      <c r="P59" s="162">
        <v>0</v>
      </c>
      <c r="Q59" s="162">
        <f t="shared" si="10"/>
        <v>0</v>
      </c>
      <c r="R59" s="162"/>
      <c r="S59" s="162"/>
      <c r="T59" s="163">
        <v>0</v>
      </c>
      <c r="U59" s="162">
        <f t="shared" si="11"/>
        <v>0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175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53">
        <v>22</v>
      </c>
      <c r="B60" s="159" t="s">
        <v>176</v>
      </c>
      <c r="C60" s="188" t="s">
        <v>177</v>
      </c>
      <c r="D60" s="161" t="s">
        <v>174</v>
      </c>
      <c r="E60" s="168">
        <v>4</v>
      </c>
      <c r="F60" s="171"/>
      <c r="G60" s="171">
        <f t="shared" si="12"/>
        <v>0</v>
      </c>
      <c r="H60" s="171">
        <v>154.5</v>
      </c>
      <c r="I60" s="171">
        <f t="shared" si="6"/>
        <v>618</v>
      </c>
      <c r="J60" s="171">
        <v>0</v>
      </c>
      <c r="K60" s="171">
        <f t="shared" si="7"/>
        <v>0</v>
      </c>
      <c r="L60" s="171">
        <v>21</v>
      </c>
      <c r="M60" s="171">
        <f t="shared" si="8"/>
        <v>0</v>
      </c>
      <c r="N60" s="162">
        <v>2.0000000000000001E-4</v>
      </c>
      <c r="O60" s="162">
        <f t="shared" si="9"/>
        <v>8.0000000000000004E-4</v>
      </c>
      <c r="P60" s="162">
        <v>0</v>
      </c>
      <c r="Q60" s="162">
        <f t="shared" si="10"/>
        <v>0</v>
      </c>
      <c r="R60" s="162"/>
      <c r="S60" s="162"/>
      <c r="T60" s="163">
        <v>0</v>
      </c>
      <c r="U60" s="162">
        <f t="shared" si="11"/>
        <v>0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175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>
        <v>23</v>
      </c>
      <c r="B61" s="159" t="s">
        <v>178</v>
      </c>
      <c r="C61" s="188" t="s">
        <v>179</v>
      </c>
      <c r="D61" s="161" t="s">
        <v>174</v>
      </c>
      <c r="E61" s="168">
        <v>4</v>
      </c>
      <c r="F61" s="171"/>
      <c r="G61" s="171">
        <f t="shared" si="12"/>
        <v>0</v>
      </c>
      <c r="H61" s="171">
        <v>27.41</v>
      </c>
      <c r="I61" s="171">
        <f t="shared" si="6"/>
        <v>109.64</v>
      </c>
      <c r="J61" s="171">
        <v>117.59</v>
      </c>
      <c r="K61" s="171">
        <f t="shared" si="7"/>
        <v>470.36</v>
      </c>
      <c r="L61" s="171">
        <v>21</v>
      </c>
      <c r="M61" s="171">
        <f t="shared" si="8"/>
        <v>0</v>
      </c>
      <c r="N61" s="162">
        <v>1E-4</v>
      </c>
      <c r="O61" s="162">
        <f t="shared" si="9"/>
        <v>4.0000000000000002E-4</v>
      </c>
      <c r="P61" s="162">
        <v>0</v>
      </c>
      <c r="Q61" s="162">
        <f t="shared" si="10"/>
        <v>0</v>
      </c>
      <c r="R61" s="162"/>
      <c r="S61" s="162"/>
      <c r="T61" s="163">
        <v>0.246</v>
      </c>
      <c r="U61" s="162">
        <f t="shared" si="11"/>
        <v>0.98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107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53">
        <v>24</v>
      </c>
      <c r="B62" s="159" t="s">
        <v>180</v>
      </c>
      <c r="C62" s="188" t="s">
        <v>181</v>
      </c>
      <c r="D62" s="161" t="s">
        <v>174</v>
      </c>
      <c r="E62" s="168">
        <v>1</v>
      </c>
      <c r="F62" s="171"/>
      <c r="G62" s="171">
        <f t="shared" si="12"/>
        <v>0</v>
      </c>
      <c r="H62" s="171">
        <v>267.5</v>
      </c>
      <c r="I62" s="171">
        <f t="shared" si="6"/>
        <v>267.5</v>
      </c>
      <c r="J62" s="171">
        <v>0</v>
      </c>
      <c r="K62" s="171">
        <f t="shared" si="7"/>
        <v>0</v>
      </c>
      <c r="L62" s="171">
        <v>21</v>
      </c>
      <c r="M62" s="171">
        <f t="shared" si="8"/>
        <v>0</v>
      </c>
      <c r="N62" s="162">
        <v>2.2000000000000001E-4</v>
      </c>
      <c r="O62" s="162">
        <f t="shared" si="9"/>
        <v>2.2000000000000001E-4</v>
      </c>
      <c r="P62" s="162">
        <v>0</v>
      </c>
      <c r="Q62" s="162">
        <f t="shared" si="10"/>
        <v>0</v>
      </c>
      <c r="R62" s="162"/>
      <c r="S62" s="162"/>
      <c r="T62" s="163">
        <v>0</v>
      </c>
      <c r="U62" s="162">
        <f t="shared" si="11"/>
        <v>0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175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53">
        <v>25</v>
      </c>
      <c r="B63" s="159" t="s">
        <v>182</v>
      </c>
      <c r="C63" s="188" t="s">
        <v>183</v>
      </c>
      <c r="D63" s="161" t="s">
        <v>174</v>
      </c>
      <c r="E63" s="168">
        <v>1</v>
      </c>
      <c r="F63" s="171"/>
      <c r="G63" s="171">
        <f t="shared" si="12"/>
        <v>0</v>
      </c>
      <c r="H63" s="171">
        <v>572</v>
      </c>
      <c r="I63" s="171">
        <f t="shared" si="6"/>
        <v>572</v>
      </c>
      <c r="J63" s="171">
        <v>0</v>
      </c>
      <c r="K63" s="171">
        <f t="shared" si="7"/>
        <v>0</v>
      </c>
      <c r="L63" s="171">
        <v>21</v>
      </c>
      <c r="M63" s="171">
        <f t="shared" si="8"/>
        <v>0</v>
      </c>
      <c r="N63" s="162">
        <v>3.5E-4</v>
      </c>
      <c r="O63" s="162">
        <f t="shared" si="9"/>
        <v>3.5E-4</v>
      </c>
      <c r="P63" s="162">
        <v>0</v>
      </c>
      <c r="Q63" s="162">
        <f t="shared" si="10"/>
        <v>0</v>
      </c>
      <c r="R63" s="162"/>
      <c r="S63" s="162"/>
      <c r="T63" s="163">
        <v>0</v>
      </c>
      <c r="U63" s="162">
        <f t="shared" si="11"/>
        <v>0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175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3">
        <v>26</v>
      </c>
      <c r="B64" s="159" t="s">
        <v>184</v>
      </c>
      <c r="C64" s="188" t="s">
        <v>185</v>
      </c>
      <c r="D64" s="161" t="s">
        <v>174</v>
      </c>
      <c r="E64" s="168">
        <v>1</v>
      </c>
      <c r="F64" s="171"/>
      <c r="G64" s="171">
        <f t="shared" si="12"/>
        <v>0</v>
      </c>
      <c r="H64" s="171">
        <v>26.29</v>
      </c>
      <c r="I64" s="171">
        <f t="shared" si="6"/>
        <v>26.29</v>
      </c>
      <c r="J64" s="171">
        <v>119.71000000000001</v>
      </c>
      <c r="K64" s="171">
        <f t="shared" si="7"/>
        <v>119.71</v>
      </c>
      <c r="L64" s="171">
        <v>21</v>
      </c>
      <c r="M64" s="171">
        <f t="shared" si="8"/>
        <v>0</v>
      </c>
      <c r="N64" s="162">
        <v>1.4999999999999999E-4</v>
      </c>
      <c r="O64" s="162">
        <f t="shared" si="9"/>
        <v>1.4999999999999999E-4</v>
      </c>
      <c r="P64" s="162">
        <v>0</v>
      </c>
      <c r="Q64" s="162">
        <f t="shared" si="10"/>
        <v>0</v>
      </c>
      <c r="R64" s="162"/>
      <c r="S64" s="162"/>
      <c r="T64" s="163">
        <v>0.25</v>
      </c>
      <c r="U64" s="162">
        <f t="shared" si="11"/>
        <v>0.25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107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>
        <v>27</v>
      </c>
      <c r="B65" s="159" t="s">
        <v>186</v>
      </c>
      <c r="C65" s="188" t="s">
        <v>187</v>
      </c>
      <c r="D65" s="161" t="s">
        <v>169</v>
      </c>
      <c r="E65" s="168">
        <v>1</v>
      </c>
      <c r="F65" s="171"/>
      <c r="G65" s="171">
        <f t="shared" si="12"/>
        <v>0</v>
      </c>
      <c r="H65" s="171">
        <v>5346.78</v>
      </c>
      <c r="I65" s="171">
        <f t="shared" si="6"/>
        <v>5346.78</v>
      </c>
      <c r="J65" s="171">
        <v>783.22000000000025</v>
      </c>
      <c r="K65" s="171">
        <f t="shared" si="7"/>
        <v>783.22</v>
      </c>
      <c r="L65" s="171">
        <v>21</v>
      </c>
      <c r="M65" s="171">
        <f t="shared" si="8"/>
        <v>0</v>
      </c>
      <c r="N65" s="162">
        <v>2.8719999999999999E-2</v>
      </c>
      <c r="O65" s="162">
        <f t="shared" si="9"/>
        <v>2.8719999999999999E-2</v>
      </c>
      <c r="P65" s="162">
        <v>0</v>
      </c>
      <c r="Q65" s="162">
        <f t="shared" si="10"/>
        <v>0</v>
      </c>
      <c r="R65" s="162"/>
      <c r="S65" s="162"/>
      <c r="T65" s="163">
        <v>1.5</v>
      </c>
      <c r="U65" s="162">
        <f t="shared" si="11"/>
        <v>1.5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107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>
        <v>28</v>
      </c>
      <c r="B66" s="159" t="s">
        <v>188</v>
      </c>
      <c r="C66" s="188" t="s">
        <v>189</v>
      </c>
      <c r="D66" s="161" t="s">
        <v>169</v>
      </c>
      <c r="E66" s="168">
        <v>3</v>
      </c>
      <c r="F66" s="171"/>
      <c r="G66" s="171">
        <f t="shared" si="12"/>
        <v>0</v>
      </c>
      <c r="H66" s="171">
        <v>5346.78</v>
      </c>
      <c r="I66" s="171">
        <f t="shared" si="6"/>
        <v>16040.34</v>
      </c>
      <c r="J66" s="171">
        <v>783.22000000000025</v>
      </c>
      <c r="K66" s="171">
        <f t="shared" si="7"/>
        <v>2349.66</v>
      </c>
      <c r="L66" s="171">
        <v>21</v>
      </c>
      <c r="M66" s="171">
        <f t="shared" si="8"/>
        <v>0</v>
      </c>
      <c r="N66" s="162">
        <v>2.8719999999999999E-2</v>
      </c>
      <c r="O66" s="162">
        <f t="shared" si="9"/>
        <v>8.616E-2</v>
      </c>
      <c r="P66" s="162">
        <v>0</v>
      </c>
      <c r="Q66" s="162">
        <f t="shared" si="10"/>
        <v>0</v>
      </c>
      <c r="R66" s="162"/>
      <c r="S66" s="162"/>
      <c r="T66" s="163">
        <v>1.5</v>
      </c>
      <c r="U66" s="162">
        <f t="shared" si="11"/>
        <v>4.5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107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3">
        <v>29</v>
      </c>
      <c r="B67" s="159" t="s">
        <v>190</v>
      </c>
      <c r="C67" s="188" t="s">
        <v>191</v>
      </c>
      <c r="D67" s="161" t="s">
        <v>174</v>
      </c>
      <c r="E67" s="168">
        <v>4</v>
      </c>
      <c r="F67" s="171"/>
      <c r="G67" s="171">
        <f t="shared" si="12"/>
        <v>0</v>
      </c>
      <c r="H67" s="171">
        <v>1048</v>
      </c>
      <c r="I67" s="171">
        <f t="shared" si="6"/>
        <v>4192</v>
      </c>
      <c r="J67" s="171">
        <v>0</v>
      </c>
      <c r="K67" s="171">
        <f t="shared" si="7"/>
        <v>0</v>
      </c>
      <c r="L67" s="171">
        <v>21</v>
      </c>
      <c r="M67" s="171">
        <f t="shared" si="8"/>
        <v>0</v>
      </c>
      <c r="N67" s="162">
        <v>1.33E-3</v>
      </c>
      <c r="O67" s="162">
        <f t="shared" si="9"/>
        <v>5.3200000000000001E-3</v>
      </c>
      <c r="P67" s="162">
        <v>0</v>
      </c>
      <c r="Q67" s="162">
        <f t="shared" si="10"/>
        <v>0</v>
      </c>
      <c r="R67" s="162"/>
      <c r="S67" s="162"/>
      <c r="T67" s="163">
        <v>0</v>
      </c>
      <c r="U67" s="162">
        <f t="shared" si="11"/>
        <v>0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175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 x14ac:dyDescent="0.2">
      <c r="A68" s="153">
        <v>30</v>
      </c>
      <c r="B68" s="159" t="s">
        <v>192</v>
      </c>
      <c r="C68" s="188" t="s">
        <v>193</v>
      </c>
      <c r="D68" s="161" t="s">
        <v>174</v>
      </c>
      <c r="E68" s="168">
        <v>4</v>
      </c>
      <c r="F68" s="171"/>
      <c r="G68" s="171">
        <f t="shared" si="12"/>
        <v>0</v>
      </c>
      <c r="H68" s="171">
        <v>5815</v>
      </c>
      <c r="I68" s="171">
        <f t="shared" si="6"/>
        <v>23260</v>
      </c>
      <c r="J68" s="171">
        <v>0</v>
      </c>
      <c r="K68" s="171">
        <f t="shared" si="7"/>
        <v>0</v>
      </c>
      <c r="L68" s="171">
        <v>21</v>
      </c>
      <c r="M68" s="171">
        <f t="shared" si="8"/>
        <v>0</v>
      </c>
      <c r="N68" s="162">
        <v>3.7499999999999999E-2</v>
      </c>
      <c r="O68" s="162">
        <f t="shared" si="9"/>
        <v>0.15</v>
      </c>
      <c r="P68" s="162">
        <v>0</v>
      </c>
      <c r="Q68" s="162">
        <f t="shared" si="10"/>
        <v>0</v>
      </c>
      <c r="R68" s="162"/>
      <c r="S68" s="162"/>
      <c r="T68" s="163">
        <v>0</v>
      </c>
      <c r="U68" s="162">
        <f t="shared" si="11"/>
        <v>0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175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53">
        <v>31</v>
      </c>
      <c r="B69" s="159" t="s">
        <v>194</v>
      </c>
      <c r="C69" s="188" t="s">
        <v>195</v>
      </c>
      <c r="D69" s="161" t="s">
        <v>174</v>
      </c>
      <c r="E69" s="168">
        <v>4</v>
      </c>
      <c r="F69" s="171"/>
      <c r="G69" s="171">
        <f t="shared" si="12"/>
        <v>0</v>
      </c>
      <c r="H69" s="171">
        <v>1654.26</v>
      </c>
      <c r="I69" s="171">
        <f t="shared" si="6"/>
        <v>6617.04</v>
      </c>
      <c r="J69" s="171">
        <v>117.74000000000001</v>
      </c>
      <c r="K69" s="171">
        <f t="shared" si="7"/>
        <v>470.96</v>
      </c>
      <c r="L69" s="171">
        <v>21</v>
      </c>
      <c r="M69" s="171">
        <f t="shared" si="8"/>
        <v>0</v>
      </c>
      <c r="N69" s="162">
        <v>5.2999999999999998E-4</v>
      </c>
      <c r="O69" s="162">
        <f t="shared" si="9"/>
        <v>2.1199999999999999E-3</v>
      </c>
      <c r="P69" s="162">
        <v>0</v>
      </c>
      <c r="Q69" s="162">
        <f t="shared" si="10"/>
        <v>0</v>
      </c>
      <c r="R69" s="162"/>
      <c r="S69" s="162"/>
      <c r="T69" s="163">
        <v>0.246</v>
      </c>
      <c r="U69" s="162">
        <f t="shared" si="11"/>
        <v>0.98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107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>
        <v>32</v>
      </c>
      <c r="B70" s="159" t="s">
        <v>196</v>
      </c>
      <c r="C70" s="188" t="s">
        <v>197</v>
      </c>
      <c r="D70" s="161" t="s">
        <v>174</v>
      </c>
      <c r="E70" s="168">
        <v>1</v>
      </c>
      <c r="F70" s="171"/>
      <c r="G70" s="171">
        <f t="shared" si="12"/>
        <v>0</v>
      </c>
      <c r="H70" s="171">
        <v>4650</v>
      </c>
      <c r="I70" s="171">
        <f t="shared" si="6"/>
        <v>4650</v>
      </c>
      <c r="J70" s="171">
        <v>0</v>
      </c>
      <c r="K70" s="171">
        <f t="shared" si="7"/>
        <v>0</v>
      </c>
      <c r="L70" s="171">
        <v>21</v>
      </c>
      <c r="M70" s="171">
        <f t="shared" si="8"/>
        <v>0</v>
      </c>
      <c r="N70" s="162">
        <v>0.01</v>
      </c>
      <c r="O70" s="162">
        <f t="shared" si="9"/>
        <v>0.01</v>
      </c>
      <c r="P70" s="162">
        <v>0</v>
      </c>
      <c r="Q70" s="162">
        <f t="shared" si="10"/>
        <v>0</v>
      </c>
      <c r="R70" s="162"/>
      <c r="S70" s="162"/>
      <c r="T70" s="163">
        <v>0</v>
      </c>
      <c r="U70" s="162">
        <f t="shared" si="11"/>
        <v>0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175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3">
        <v>33</v>
      </c>
      <c r="B71" s="159" t="s">
        <v>198</v>
      </c>
      <c r="C71" s="188" t="s">
        <v>199</v>
      </c>
      <c r="D71" s="161" t="s">
        <v>174</v>
      </c>
      <c r="E71" s="168">
        <v>3</v>
      </c>
      <c r="F71" s="171"/>
      <c r="G71" s="171">
        <f t="shared" si="12"/>
        <v>0</v>
      </c>
      <c r="H71" s="171">
        <v>7970</v>
      </c>
      <c r="I71" s="171">
        <f t="shared" si="6"/>
        <v>23910</v>
      </c>
      <c r="J71" s="171">
        <v>0</v>
      </c>
      <c r="K71" s="171">
        <f t="shared" si="7"/>
        <v>0</v>
      </c>
      <c r="L71" s="171">
        <v>21</v>
      </c>
      <c r="M71" s="171">
        <f t="shared" si="8"/>
        <v>0</v>
      </c>
      <c r="N71" s="162">
        <v>1.6E-2</v>
      </c>
      <c r="O71" s="162">
        <f t="shared" si="9"/>
        <v>4.8000000000000001E-2</v>
      </c>
      <c r="P71" s="162">
        <v>0</v>
      </c>
      <c r="Q71" s="162">
        <f t="shared" si="10"/>
        <v>0</v>
      </c>
      <c r="R71" s="162"/>
      <c r="S71" s="162"/>
      <c r="T71" s="163">
        <v>0</v>
      </c>
      <c r="U71" s="162">
        <f t="shared" si="11"/>
        <v>0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175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>
        <v>34</v>
      </c>
      <c r="B72" s="159" t="s">
        <v>196</v>
      </c>
      <c r="C72" s="188" t="s">
        <v>197</v>
      </c>
      <c r="D72" s="161" t="s">
        <v>174</v>
      </c>
      <c r="E72" s="168">
        <v>1</v>
      </c>
      <c r="F72" s="171"/>
      <c r="G72" s="171">
        <f t="shared" si="12"/>
        <v>0</v>
      </c>
      <c r="H72" s="171">
        <v>4650</v>
      </c>
      <c r="I72" s="171">
        <f t="shared" si="6"/>
        <v>4650</v>
      </c>
      <c r="J72" s="171">
        <v>0</v>
      </c>
      <c r="K72" s="171">
        <f t="shared" si="7"/>
        <v>0</v>
      </c>
      <c r="L72" s="171">
        <v>21</v>
      </c>
      <c r="M72" s="171">
        <f t="shared" si="8"/>
        <v>0</v>
      </c>
      <c r="N72" s="162">
        <v>0.01</v>
      </c>
      <c r="O72" s="162">
        <f t="shared" si="9"/>
        <v>0.01</v>
      </c>
      <c r="P72" s="162">
        <v>0</v>
      </c>
      <c r="Q72" s="162">
        <f t="shared" si="10"/>
        <v>0</v>
      </c>
      <c r="R72" s="162"/>
      <c r="S72" s="162"/>
      <c r="T72" s="163">
        <v>0</v>
      </c>
      <c r="U72" s="162">
        <f t="shared" si="11"/>
        <v>0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175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>
        <v>35</v>
      </c>
      <c r="B73" s="159" t="s">
        <v>200</v>
      </c>
      <c r="C73" s="188" t="s">
        <v>201</v>
      </c>
      <c r="D73" s="161" t="s">
        <v>169</v>
      </c>
      <c r="E73" s="168">
        <v>4</v>
      </c>
      <c r="F73" s="171"/>
      <c r="G73" s="171">
        <f t="shared" si="12"/>
        <v>0</v>
      </c>
      <c r="H73" s="171">
        <v>61.02</v>
      </c>
      <c r="I73" s="171">
        <f t="shared" si="6"/>
        <v>244.08</v>
      </c>
      <c r="J73" s="171">
        <v>1387.98</v>
      </c>
      <c r="K73" s="171">
        <f t="shared" si="7"/>
        <v>5551.92</v>
      </c>
      <c r="L73" s="171">
        <v>21</v>
      </c>
      <c r="M73" s="171">
        <f t="shared" si="8"/>
        <v>0</v>
      </c>
      <c r="N73" s="162">
        <v>1.7000000000000001E-4</v>
      </c>
      <c r="O73" s="162">
        <f t="shared" si="9"/>
        <v>6.8000000000000005E-4</v>
      </c>
      <c r="P73" s="162">
        <v>0</v>
      </c>
      <c r="Q73" s="162">
        <f t="shared" si="10"/>
        <v>0</v>
      </c>
      <c r="R73" s="162"/>
      <c r="S73" s="162"/>
      <c r="T73" s="163">
        <v>2.9</v>
      </c>
      <c r="U73" s="162">
        <f t="shared" si="11"/>
        <v>11.6</v>
      </c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107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36</v>
      </c>
      <c r="B74" s="159" t="s">
        <v>202</v>
      </c>
      <c r="C74" s="188" t="s">
        <v>203</v>
      </c>
      <c r="D74" s="161" t="s">
        <v>174</v>
      </c>
      <c r="E74" s="168">
        <v>3</v>
      </c>
      <c r="F74" s="171"/>
      <c r="G74" s="171">
        <f t="shared" si="12"/>
        <v>0</v>
      </c>
      <c r="H74" s="171">
        <v>609</v>
      </c>
      <c r="I74" s="171">
        <f t="shared" si="6"/>
        <v>1827</v>
      </c>
      <c r="J74" s="171">
        <v>0</v>
      </c>
      <c r="K74" s="171">
        <f t="shared" si="7"/>
        <v>0</v>
      </c>
      <c r="L74" s="171">
        <v>21</v>
      </c>
      <c r="M74" s="171">
        <f t="shared" si="8"/>
        <v>0</v>
      </c>
      <c r="N74" s="162">
        <v>2.7E-4</v>
      </c>
      <c r="O74" s="162">
        <f t="shared" si="9"/>
        <v>8.0999999999999996E-4</v>
      </c>
      <c r="P74" s="162">
        <v>0</v>
      </c>
      <c r="Q74" s="162">
        <f t="shared" si="10"/>
        <v>0</v>
      </c>
      <c r="R74" s="162"/>
      <c r="S74" s="162"/>
      <c r="T74" s="163">
        <v>0</v>
      </c>
      <c r="U74" s="162">
        <f t="shared" si="11"/>
        <v>0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175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>
        <v>37</v>
      </c>
      <c r="B75" s="159" t="s">
        <v>204</v>
      </c>
      <c r="C75" s="188" t="s">
        <v>205</v>
      </c>
      <c r="D75" s="161" t="s">
        <v>174</v>
      </c>
      <c r="E75" s="168">
        <v>1</v>
      </c>
      <c r="F75" s="171"/>
      <c r="G75" s="171">
        <f t="shared" si="12"/>
        <v>0</v>
      </c>
      <c r="H75" s="171">
        <v>1177</v>
      </c>
      <c r="I75" s="171">
        <f t="shared" si="6"/>
        <v>1177</v>
      </c>
      <c r="J75" s="171">
        <v>0</v>
      </c>
      <c r="K75" s="171">
        <f t="shared" si="7"/>
        <v>0</v>
      </c>
      <c r="L75" s="171">
        <v>21</v>
      </c>
      <c r="M75" s="171">
        <f t="shared" si="8"/>
        <v>0</v>
      </c>
      <c r="N75" s="162">
        <v>7.5000000000000002E-4</v>
      </c>
      <c r="O75" s="162">
        <f t="shared" si="9"/>
        <v>7.5000000000000002E-4</v>
      </c>
      <c r="P75" s="162">
        <v>0</v>
      </c>
      <c r="Q75" s="162">
        <f t="shared" si="10"/>
        <v>0</v>
      </c>
      <c r="R75" s="162"/>
      <c r="S75" s="162"/>
      <c r="T75" s="163">
        <v>0</v>
      </c>
      <c r="U75" s="162">
        <f t="shared" si="11"/>
        <v>0</v>
      </c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175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>
        <v>38</v>
      </c>
      <c r="B76" s="159" t="s">
        <v>206</v>
      </c>
      <c r="C76" s="188" t="s">
        <v>207</v>
      </c>
      <c r="D76" s="161" t="s">
        <v>174</v>
      </c>
      <c r="E76" s="168">
        <v>1</v>
      </c>
      <c r="F76" s="171"/>
      <c r="G76" s="171">
        <f t="shared" si="12"/>
        <v>0</v>
      </c>
      <c r="H76" s="171">
        <v>1429</v>
      </c>
      <c r="I76" s="171">
        <f t="shared" si="6"/>
        <v>1429</v>
      </c>
      <c r="J76" s="171">
        <v>0</v>
      </c>
      <c r="K76" s="171">
        <f t="shared" si="7"/>
        <v>0</v>
      </c>
      <c r="L76" s="171">
        <v>21</v>
      </c>
      <c r="M76" s="171">
        <f t="shared" si="8"/>
        <v>0</v>
      </c>
      <c r="N76" s="162">
        <v>7.5000000000000002E-4</v>
      </c>
      <c r="O76" s="162">
        <f t="shared" si="9"/>
        <v>7.5000000000000002E-4</v>
      </c>
      <c r="P76" s="162">
        <v>0</v>
      </c>
      <c r="Q76" s="162">
        <f t="shared" si="10"/>
        <v>0</v>
      </c>
      <c r="R76" s="162"/>
      <c r="S76" s="162"/>
      <c r="T76" s="163">
        <v>0</v>
      </c>
      <c r="U76" s="162">
        <f t="shared" si="11"/>
        <v>0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175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3">
        <v>39</v>
      </c>
      <c r="B77" s="159" t="s">
        <v>208</v>
      </c>
      <c r="C77" s="188" t="s">
        <v>209</v>
      </c>
      <c r="D77" s="161" t="s">
        <v>174</v>
      </c>
      <c r="E77" s="168">
        <v>2</v>
      </c>
      <c r="F77" s="171"/>
      <c r="G77" s="171">
        <f t="shared" si="12"/>
        <v>0</v>
      </c>
      <c r="H77" s="171">
        <v>487.13</v>
      </c>
      <c r="I77" s="171">
        <f t="shared" si="6"/>
        <v>974.26</v>
      </c>
      <c r="J77" s="171">
        <v>57.870000000000005</v>
      </c>
      <c r="K77" s="171">
        <f t="shared" si="7"/>
        <v>115.74</v>
      </c>
      <c r="L77" s="171">
        <v>21</v>
      </c>
      <c r="M77" s="171">
        <f t="shared" si="8"/>
        <v>0</v>
      </c>
      <c r="N77" s="162">
        <v>8.0000000000000007E-5</v>
      </c>
      <c r="O77" s="162">
        <f t="shared" si="9"/>
        <v>1.6000000000000001E-4</v>
      </c>
      <c r="P77" s="162">
        <v>0</v>
      </c>
      <c r="Q77" s="162">
        <f t="shared" si="10"/>
        <v>0</v>
      </c>
      <c r="R77" s="162"/>
      <c r="S77" s="162"/>
      <c r="T77" s="163">
        <v>0.13300000000000001</v>
      </c>
      <c r="U77" s="162">
        <f t="shared" si="11"/>
        <v>0.27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107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>
        <v>40</v>
      </c>
      <c r="B78" s="159" t="s">
        <v>210</v>
      </c>
      <c r="C78" s="188" t="s">
        <v>211</v>
      </c>
      <c r="D78" s="161" t="s">
        <v>174</v>
      </c>
      <c r="E78" s="168">
        <v>6</v>
      </c>
      <c r="F78" s="171"/>
      <c r="G78" s="171">
        <f t="shared" si="12"/>
        <v>0</v>
      </c>
      <c r="H78" s="171">
        <v>65.2</v>
      </c>
      <c r="I78" s="171">
        <f t="shared" si="6"/>
        <v>391.2</v>
      </c>
      <c r="J78" s="171">
        <v>177.3</v>
      </c>
      <c r="K78" s="171">
        <f t="shared" si="7"/>
        <v>1063.8</v>
      </c>
      <c r="L78" s="171">
        <v>21</v>
      </c>
      <c r="M78" s="171">
        <f t="shared" si="8"/>
        <v>0</v>
      </c>
      <c r="N78" s="162">
        <v>5.0000000000000001E-4</v>
      </c>
      <c r="O78" s="162">
        <f t="shared" si="9"/>
        <v>3.0000000000000001E-3</v>
      </c>
      <c r="P78" s="162">
        <v>0</v>
      </c>
      <c r="Q78" s="162">
        <f t="shared" si="10"/>
        <v>0</v>
      </c>
      <c r="R78" s="162"/>
      <c r="S78" s="162"/>
      <c r="T78" s="163">
        <v>0.37</v>
      </c>
      <c r="U78" s="162">
        <f t="shared" si="11"/>
        <v>2.2200000000000002</v>
      </c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107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2.5" outlineLevel="1" x14ac:dyDescent="0.2">
      <c r="A79" s="181">
        <v>41</v>
      </c>
      <c r="B79" s="182" t="s">
        <v>212</v>
      </c>
      <c r="C79" s="191" t="s">
        <v>213</v>
      </c>
      <c r="D79" s="183" t="s">
        <v>165</v>
      </c>
      <c r="E79" s="184">
        <v>0.6</v>
      </c>
      <c r="F79" s="185"/>
      <c r="G79" s="185">
        <f t="shared" si="12"/>
        <v>0</v>
      </c>
      <c r="H79" s="185">
        <v>0</v>
      </c>
      <c r="I79" s="185">
        <f t="shared" si="6"/>
        <v>0</v>
      </c>
      <c r="J79" s="185">
        <v>751</v>
      </c>
      <c r="K79" s="185">
        <f t="shared" si="7"/>
        <v>450.6</v>
      </c>
      <c r="L79" s="185">
        <v>21</v>
      </c>
      <c r="M79" s="185">
        <f t="shared" si="8"/>
        <v>0</v>
      </c>
      <c r="N79" s="186">
        <v>0</v>
      </c>
      <c r="O79" s="186">
        <f t="shared" si="9"/>
        <v>0</v>
      </c>
      <c r="P79" s="186">
        <v>0</v>
      </c>
      <c r="Q79" s="186">
        <f t="shared" si="10"/>
        <v>0</v>
      </c>
      <c r="R79" s="186"/>
      <c r="S79" s="186"/>
      <c r="T79" s="187">
        <v>1.629</v>
      </c>
      <c r="U79" s="186">
        <f t="shared" si="11"/>
        <v>0.98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107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6"/>
      <c r="B80" s="7" t="s">
        <v>214</v>
      </c>
      <c r="C80" s="192" t="s">
        <v>214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3:31" x14ac:dyDescent="0.2">
      <c r="C81" s="193"/>
      <c r="AE81" t="s">
        <v>215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Mareš Petr</cp:lastModifiedBy>
  <cp:lastPrinted>2014-02-28T09:52:57Z</cp:lastPrinted>
  <dcterms:created xsi:type="dcterms:W3CDTF">2009-04-08T07:15:50Z</dcterms:created>
  <dcterms:modified xsi:type="dcterms:W3CDTF">2019-11-14T11:03:52Z</dcterms:modified>
</cp:coreProperties>
</file>